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0.16.50\ard\2.WET DATA\2026\1.Jan-2026\"/>
    </mc:Choice>
  </mc:AlternateContent>
  <xr:revisionPtr revIDLastSave="0" documentId="13_ncr:1_{0AF3595B-73E8-4856-AAA5-BE8720832AD0}" xr6:coauthVersionLast="47" xr6:coauthVersionMax="47" xr10:uidLastSave="{00000000-0000-0000-0000-000000000000}"/>
  <bookViews>
    <workbookView xWindow="-120" yWindow="-120" windowWidth="24240" windowHeight="13020" activeTab="4" xr2:uid="{00000000-000D-0000-FFFF-FFFF00000000}"/>
  </bookViews>
  <sheets>
    <sheet name="01-01-2026" sheetId="29" r:id="rId1"/>
    <sheet name="02-01-2026" sheetId="30" r:id="rId2"/>
    <sheet name="03-01-2026" sheetId="31" r:id="rId3"/>
    <sheet name="3-01-2026" sheetId="32" r:id="rId4"/>
    <sheet name="05-01-2025" sheetId="3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33" l="1"/>
  <c r="H13" i="33"/>
  <c r="L24" i="33"/>
  <c r="O14" i="33"/>
  <c r="S10" i="33"/>
  <c r="H12" i="33" l="1"/>
  <c r="H11" i="33"/>
  <c r="F6" i="33"/>
  <c r="F5" i="33"/>
  <c r="E8" i="33" s="1"/>
  <c r="F8" i="33" s="1"/>
  <c r="I15" i="32"/>
  <c r="AE15" i="32"/>
  <c r="W16" i="32"/>
  <c r="AE16" i="32"/>
  <c r="W14" i="32"/>
  <c r="W13" i="32"/>
  <c r="W12" i="32"/>
  <c r="AE17" i="32"/>
  <c r="AE14" i="32"/>
  <c r="AE13" i="32"/>
  <c r="AC7" i="32"/>
  <c r="AC6" i="32"/>
  <c r="AB9" i="32" l="1"/>
  <c r="AC9" i="32" s="1"/>
  <c r="I13" i="32"/>
  <c r="I14" i="32"/>
  <c r="T7" i="32"/>
  <c r="T6" i="32"/>
  <c r="G7" i="32"/>
  <c r="G6" i="32"/>
  <c r="S9" i="32" l="1"/>
  <c r="T9" i="32" s="1"/>
  <c r="F9" i="32"/>
  <c r="G9" i="32" s="1"/>
  <c r="I11" i="31"/>
  <c r="I10" i="31"/>
  <c r="I9" i="31"/>
  <c r="E4" i="31"/>
  <c r="E3" i="31"/>
  <c r="I21" i="30" l="1"/>
  <c r="I20" i="30"/>
  <c r="P10" i="30"/>
  <c r="P20" i="30"/>
  <c r="C26" i="30"/>
  <c r="I26" i="30"/>
  <c r="L26" i="30"/>
  <c r="D27" i="30"/>
  <c r="B29" i="30"/>
  <c r="M46" i="30"/>
  <c r="C51" i="30"/>
  <c r="G63" i="30"/>
  <c r="M63" i="30"/>
  <c r="I19" i="30"/>
  <c r="I18" i="30"/>
  <c r="I17" i="30"/>
  <c r="I16" i="30"/>
  <c r="I15" i="30"/>
  <c r="G7" i="30"/>
  <c r="G6" i="30"/>
  <c r="F9" i="30" s="1"/>
  <c r="G9" i="30" s="1"/>
  <c r="L33" i="29" l="1"/>
  <c r="H26" i="29"/>
  <c r="F26" i="29"/>
  <c r="F27" i="29"/>
  <c r="F28" i="29" s="1"/>
  <c r="K18" i="29"/>
  <c r="J16" i="29" l="1"/>
  <c r="K16" i="29" s="1"/>
  <c r="K17" i="29"/>
  <c r="I10" i="29" l="1"/>
  <c r="I9" i="29"/>
  <c r="H12" i="29" l="1"/>
  <c r="I12" i="29" s="1"/>
</calcChain>
</file>

<file path=xl/sharedStrings.xml><?xml version="1.0" encoding="utf-8"?>
<sst xmlns="http://schemas.openxmlformats.org/spreadsheetml/2006/main" count="185" uniqueCount="62">
  <si>
    <t>FACTOR</t>
  </si>
  <si>
    <t>W.Sample</t>
  </si>
  <si>
    <t>T.V</t>
  </si>
  <si>
    <t>C.F</t>
  </si>
  <si>
    <t>Ave.Results</t>
  </si>
  <si>
    <t>Higher value</t>
  </si>
  <si>
    <t>Lower value</t>
  </si>
  <si>
    <t>KF.Factor</t>
  </si>
  <si>
    <t>%</t>
  </si>
  <si>
    <t>5mg/ml</t>
  </si>
  <si>
    <t>S.NO</t>
  </si>
  <si>
    <t>Bacth no:</t>
  </si>
  <si>
    <t>Arno:</t>
  </si>
  <si>
    <t>T.V:</t>
  </si>
  <si>
    <t>K.F factor</t>
  </si>
  <si>
    <t>Sample   wt:</t>
  </si>
  <si>
    <t>Result:</t>
  </si>
  <si>
    <t>SA002/APB/A03/35 100°C 2nd day</t>
  </si>
  <si>
    <t>MC/2601/001</t>
  </si>
  <si>
    <t>SA002/APB/A03/33 100°C 2nd day</t>
  </si>
  <si>
    <t>MC/2601/002</t>
  </si>
  <si>
    <t>DA002-BCP/A03/011</t>
  </si>
  <si>
    <t>MC/2601/003</t>
  </si>
  <si>
    <t xml:space="preserve"> </t>
  </si>
  <si>
    <t>MC/2601/004</t>
  </si>
  <si>
    <t>GA002-LNF/A01b/087 5-Volume OL</t>
  </si>
  <si>
    <t>MC/2601/008</t>
  </si>
  <si>
    <t>N1V1=N2V2</t>
  </si>
  <si>
    <t>SA002/APB/A02/60</t>
  </si>
  <si>
    <t>MC/2601/005</t>
  </si>
  <si>
    <t>SA002/APB/A02/61</t>
  </si>
  <si>
    <t>SA002/APB/A02/62</t>
  </si>
  <si>
    <t>MC/2601/006</t>
  </si>
  <si>
    <t>MC/2601/007</t>
  </si>
  <si>
    <t>SA002/APB/A02/63</t>
  </si>
  <si>
    <t>MC/2601/009</t>
  </si>
  <si>
    <t>DA002-BCP/A03/012(ACID)</t>
  </si>
  <si>
    <t>MC/2601/010</t>
  </si>
  <si>
    <t>GA002-LNF/A01B/088 0.L</t>
  </si>
  <si>
    <t>MC/2601/011</t>
  </si>
  <si>
    <t>DA004-DNT/STG-05/26/002</t>
  </si>
  <si>
    <t>ARD/COA/2601/002</t>
  </si>
  <si>
    <t>ARD/COA/2601/001</t>
  </si>
  <si>
    <t>DA004-DNT/STG-05/26/001</t>
  </si>
  <si>
    <t>2mg/ml</t>
  </si>
  <si>
    <t>SA002-APB/A03/35 140°C @ 8hrs</t>
  </si>
  <si>
    <t>MC/2601/014</t>
  </si>
  <si>
    <t>SA002-APB/A03/33140°C @ 8hrs</t>
  </si>
  <si>
    <t>MC/2601/013</t>
  </si>
  <si>
    <t>DA002-BCP/A04/006( SLOVENT)</t>
  </si>
  <si>
    <t>MC/2601/016</t>
  </si>
  <si>
    <t>SA002/APB/A02/64</t>
  </si>
  <si>
    <t>MC/2601/012</t>
  </si>
  <si>
    <t>SA002/APB/A02/59-BLENDED</t>
  </si>
  <si>
    <t>MC/2601/015</t>
  </si>
  <si>
    <t xml:space="preserve">                                                                                         </t>
  </si>
  <si>
    <t>MC/2601/017</t>
  </si>
  <si>
    <t xml:space="preserve">SA002-APB/A03/33 -day-2 140°C </t>
  </si>
  <si>
    <t>MC/2601/018</t>
  </si>
  <si>
    <t xml:space="preserve">SA002-APB/A03/35/day-2 140°C                                                                                                                              </t>
  </si>
  <si>
    <t>EDTA</t>
  </si>
  <si>
    <t>benzene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</si>
</sst>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"/>
    <numFmt numFmtId="166" formatCode="0.0"/>
    <numFmt numFmtId="167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rgb="FF00610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0"/>
      <name val="Calibri"/>
      <family val="2"/>
      <scheme val="minor"/>
    </font>
    <font>
      <sz val="11"/>
      <color theme="0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5" borderId="0" applyNumberFormat="0" applyBorder="0" applyAlignment="0" applyProtection="0"/>
  </cellStyleXfs>
  <cellXfs count="19">
    <xf numFmtId="0" fontId="0" fillId="0" borderId="0" xfId="0"/>
    <xf numFmtId="0" fontId="3" fillId="2" borderId="1" xfId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3" borderId="1" xfId="2" applyFont="1" applyBorder="1" applyAlignment="1">
      <alignment horizontal="center" vertical="center"/>
    </xf>
    <xf numFmtId="164" fontId="5" fillId="4" borderId="1" xfId="3" applyNumberFormat="1" applyFont="1" applyBorder="1" applyAlignment="1">
      <alignment horizontal="center" vertical="center"/>
    </xf>
    <xf numFmtId="164" fontId="3" fillId="2" borderId="1" xfId="1" applyNumberFormat="1" applyFont="1" applyBorder="1" applyAlignment="1">
      <alignment horizontal="center" vertical="center"/>
    </xf>
    <xf numFmtId="164" fontId="5" fillId="3" borderId="1" xfId="2" applyNumberFormat="1" applyFont="1" applyBorder="1" applyAlignment="1">
      <alignment horizontal="center" vertical="center"/>
    </xf>
    <xf numFmtId="0" fontId="7" fillId="5" borderId="1" xfId="4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2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167" fontId="0" fillId="0" borderId="0" xfId="0" applyNumberFormat="1"/>
    <xf numFmtId="1" fontId="8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165" fontId="0" fillId="0" borderId="0" xfId="0" applyNumberFormat="1"/>
    <xf numFmtId="2" fontId="0" fillId="0" borderId="0" xfId="0" applyNumberFormat="1"/>
  </cellXfs>
  <cellStyles count="5">
    <cellStyle name="20% - Accent2" xfId="3" builtinId="34"/>
    <cellStyle name="40% - Accent2" xfId="2" builtinId="35"/>
    <cellStyle name="Accent2" xfId="4" builtinId="33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7:R33"/>
  <sheetViews>
    <sheetView topLeftCell="A4" workbookViewId="0">
      <selection activeCell="K18" sqref="K18"/>
    </sheetView>
  </sheetViews>
  <sheetFormatPr defaultRowHeight="15" x14ac:dyDescent="0.25"/>
  <cols>
    <col min="5" max="5" width="23.140625" customWidth="1"/>
    <col min="6" max="6" width="31" bestFit="1" customWidth="1"/>
    <col min="7" max="7" width="13.140625" customWidth="1"/>
    <col min="8" max="8" width="15" customWidth="1"/>
    <col min="9" max="9" width="15.28515625" customWidth="1"/>
    <col min="10" max="10" width="11.42578125" bestFit="1" customWidth="1"/>
  </cols>
  <sheetData>
    <row r="7" spans="5:11" x14ac:dyDescent="0.25">
      <c r="E7" s="2"/>
      <c r="F7" s="3" t="s">
        <v>9</v>
      </c>
      <c r="G7" s="2"/>
      <c r="H7" s="2"/>
      <c r="I7" s="2"/>
    </row>
    <row r="8" spans="5:11" ht="15.75" x14ac:dyDescent="0.25">
      <c r="E8" s="1" t="s">
        <v>0</v>
      </c>
      <c r="F8" s="1" t="s">
        <v>1</v>
      </c>
      <c r="G8" s="1" t="s">
        <v>2</v>
      </c>
      <c r="H8" s="1" t="s">
        <v>3</v>
      </c>
      <c r="I8" s="1" t="s">
        <v>4</v>
      </c>
    </row>
    <row r="9" spans="5:11" ht="15.75" x14ac:dyDescent="0.25">
      <c r="E9" s="4">
        <v>0.15659999999999999</v>
      </c>
      <c r="F9" s="4">
        <v>0.15157000000000001</v>
      </c>
      <c r="G9" s="4">
        <v>4.25</v>
      </c>
      <c r="H9" s="4">
        <v>1000</v>
      </c>
      <c r="I9" s="5">
        <f>E9*F9/G9*H9</f>
        <v>5.584908705882353</v>
      </c>
    </row>
    <row r="10" spans="5:11" ht="15.75" x14ac:dyDescent="0.25">
      <c r="E10" s="4">
        <v>0.15659999999999999</v>
      </c>
      <c r="F10" s="4">
        <v>0.15129999999999999</v>
      </c>
      <c r="G10" s="4">
        <v>4.2</v>
      </c>
      <c r="H10" s="4">
        <v>1000</v>
      </c>
      <c r="I10" s="5">
        <f>E10*F10/G10*H10</f>
        <v>5.6413285714285708</v>
      </c>
    </row>
    <row r="11" spans="5:11" ht="15.75" x14ac:dyDescent="0.25">
      <c r="E11" s="1" t="s">
        <v>5</v>
      </c>
      <c r="F11" s="1" t="s">
        <v>6</v>
      </c>
      <c r="G11" s="1" t="s">
        <v>3</v>
      </c>
      <c r="H11" s="1" t="s">
        <v>7</v>
      </c>
      <c r="I11" s="6" t="s">
        <v>8</v>
      </c>
    </row>
    <row r="12" spans="5:11" ht="15.75" x14ac:dyDescent="0.25">
      <c r="E12" s="4">
        <v>5.6413000000000002</v>
      </c>
      <c r="F12" s="4">
        <v>5.5849000000000002</v>
      </c>
      <c r="G12" s="4">
        <v>100</v>
      </c>
      <c r="H12" s="7">
        <f>(I9+I10)/2</f>
        <v>5.6131186386554619</v>
      </c>
      <c r="I12" s="5">
        <f>(E12-F12)*G12/H12</f>
        <v>1.0047890242617388</v>
      </c>
    </row>
    <row r="15" spans="5:11" x14ac:dyDescent="0.25">
      <c r="E15" s="8" t="s">
        <v>10</v>
      </c>
      <c r="F15" s="8" t="s">
        <v>11</v>
      </c>
      <c r="G15" s="8" t="s">
        <v>12</v>
      </c>
      <c r="H15" s="8" t="s">
        <v>13</v>
      </c>
      <c r="I15" s="8" t="s">
        <v>14</v>
      </c>
      <c r="J15" s="8" t="s">
        <v>15</v>
      </c>
      <c r="K15" s="8" t="s">
        <v>16</v>
      </c>
    </row>
    <row r="16" spans="5:11" ht="15.75" x14ac:dyDescent="0.25">
      <c r="E16" s="9">
        <v>1</v>
      </c>
      <c r="F16" s="10" t="s">
        <v>17</v>
      </c>
      <c r="G16" s="9" t="s">
        <v>18</v>
      </c>
      <c r="H16" s="9">
        <v>2.1</v>
      </c>
      <c r="I16" s="7">
        <v>5.6131000000000002</v>
      </c>
      <c r="J16" s="9">
        <f>0.50407-0.00292</f>
        <v>0.50114999999999998</v>
      </c>
      <c r="K16" s="11">
        <f>(H16*I16*100)/(J16*1000)</f>
        <v>2.3520921879676751</v>
      </c>
    </row>
    <row r="17" spans="5:18" ht="15.75" x14ac:dyDescent="0.25">
      <c r="E17" s="9">
        <v>2</v>
      </c>
      <c r="F17" s="10" t="s">
        <v>19</v>
      </c>
      <c r="G17" s="9" t="s">
        <v>20</v>
      </c>
      <c r="H17" s="9">
        <v>3.2</v>
      </c>
      <c r="I17" s="7">
        <v>5.6131000000000002</v>
      </c>
      <c r="J17" s="9">
        <v>0.50083999999999995</v>
      </c>
      <c r="K17" s="11">
        <f>(H17*I17*100)/(J17*1000)</f>
        <v>3.5863589170194081</v>
      </c>
    </row>
    <row r="18" spans="5:18" ht="15.75" x14ac:dyDescent="0.25">
      <c r="E18" s="9">
        <v>3</v>
      </c>
      <c r="F18" s="10" t="s">
        <v>21</v>
      </c>
      <c r="G18" s="9" t="s">
        <v>22</v>
      </c>
      <c r="H18" s="9">
        <v>0.6</v>
      </c>
      <c r="I18" s="7">
        <v>5.6131000000000002</v>
      </c>
      <c r="J18" s="12">
        <v>0.40360000000000001</v>
      </c>
      <c r="K18" s="11">
        <f>(H18*I18*100)/(J18*1000)</f>
        <v>0.83445490584737358</v>
      </c>
    </row>
    <row r="26" spans="5:18" x14ac:dyDescent="0.25">
      <c r="F26">
        <f>0.02*1000</f>
        <v>20</v>
      </c>
      <c r="H26">
        <f>(0.02*1000)/(20.8*100.09)</f>
        <v>9.6067385506889945E-3</v>
      </c>
      <c r="O26">
        <v>0.2</v>
      </c>
      <c r="P26">
        <v>9.606E-3</v>
      </c>
      <c r="Q26">
        <v>0.10009999999999999</v>
      </c>
      <c r="R26">
        <v>1000000</v>
      </c>
    </row>
    <row r="27" spans="5:18" x14ac:dyDescent="0.25">
      <c r="F27">
        <f>0.01*100.9</f>
        <v>1.0090000000000001</v>
      </c>
      <c r="H27">
        <v>0.2</v>
      </c>
    </row>
    <row r="28" spans="5:18" x14ac:dyDescent="0.25">
      <c r="F28">
        <f>F26/F27</f>
        <v>19.821605550049551</v>
      </c>
    </row>
    <row r="31" spans="5:18" x14ac:dyDescent="0.25">
      <c r="P31">
        <v>50</v>
      </c>
    </row>
    <row r="33" spans="12:12" x14ac:dyDescent="0.25">
      <c r="L33" s="13">
        <f>(O26*P26*Q26*R26)/(P31)</f>
        <v>3.8462424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Q63"/>
  <sheetViews>
    <sheetView zoomScale="87" zoomScaleNormal="87" workbookViewId="0">
      <selection activeCell="C4" sqref="C4:G9"/>
    </sheetView>
  </sheetViews>
  <sheetFormatPr defaultRowHeight="15" x14ac:dyDescent="0.25"/>
  <cols>
    <col min="3" max="3" width="15.85546875" customWidth="1"/>
    <col min="4" max="4" width="32.7109375" customWidth="1"/>
    <col min="5" max="5" width="16" customWidth="1"/>
    <col min="6" max="6" width="12.42578125" customWidth="1"/>
    <col min="7" max="7" width="14.28515625" customWidth="1"/>
    <col min="8" max="8" width="14" customWidth="1"/>
  </cols>
  <sheetData>
    <row r="4" spans="3:17" x14ac:dyDescent="0.25">
      <c r="C4" s="2"/>
      <c r="D4" s="3" t="s">
        <v>9</v>
      </c>
      <c r="E4" s="2"/>
      <c r="F4" s="2"/>
      <c r="G4" s="2"/>
      <c r="N4">
        <v>0.1</v>
      </c>
      <c r="O4">
        <v>76.12</v>
      </c>
      <c r="P4">
        <v>250</v>
      </c>
    </row>
    <row r="5" spans="3:17" ht="15.75" x14ac:dyDescent="0.25">
      <c r="C5" s="1" t="s">
        <v>0</v>
      </c>
      <c r="D5" s="1" t="s">
        <v>1</v>
      </c>
      <c r="E5" s="1" t="s">
        <v>2</v>
      </c>
      <c r="F5" s="1" t="s">
        <v>3</v>
      </c>
      <c r="G5" s="1" t="s">
        <v>4</v>
      </c>
    </row>
    <row r="6" spans="3:17" ht="15.75" x14ac:dyDescent="0.25">
      <c r="C6" s="4">
        <v>0.15659999999999999</v>
      </c>
      <c r="D6" s="4">
        <v>0.15038000000000001</v>
      </c>
      <c r="E6" s="4">
        <v>4.3</v>
      </c>
      <c r="F6" s="4">
        <v>1000</v>
      </c>
      <c r="G6" s="5">
        <f>C6*D6/E6*F6</f>
        <v>5.4766297674418611</v>
      </c>
      <c r="P6">
        <v>1000</v>
      </c>
    </row>
    <row r="7" spans="3:17" ht="15.75" x14ac:dyDescent="0.25">
      <c r="C7" s="4">
        <v>0.15659999999999999</v>
      </c>
      <c r="D7" s="4">
        <v>0.15090999999999999</v>
      </c>
      <c r="E7" s="4">
        <v>4.45</v>
      </c>
      <c r="F7" s="4">
        <v>1000</v>
      </c>
      <c r="G7" s="5">
        <f>C7*D7/E7*F7</f>
        <v>5.3106755056179775</v>
      </c>
    </row>
    <row r="8" spans="3:17" ht="15.75" x14ac:dyDescent="0.25">
      <c r="C8" s="1" t="s">
        <v>5</v>
      </c>
      <c r="D8" s="1" t="s">
        <v>6</v>
      </c>
      <c r="E8" s="1" t="s">
        <v>3</v>
      </c>
      <c r="F8" s="1" t="s">
        <v>7</v>
      </c>
      <c r="G8" s="6" t="s">
        <v>8</v>
      </c>
    </row>
    <row r="9" spans="3:17" ht="15.75" x14ac:dyDescent="0.25">
      <c r="C9" s="4">
        <v>5.4766000000000004</v>
      </c>
      <c r="D9" s="4">
        <v>5.3106999999999998</v>
      </c>
      <c r="E9" s="4">
        <v>100</v>
      </c>
      <c r="F9" s="7">
        <f>(G6+G7)/2</f>
        <v>5.3936526365299198</v>
      </c>
      <c r="G9" s="5">
        <f>(C9-D9)*E9/F9</f>
        <v>3.0758376777251017</v>
      </c>
    </row>
    <row r="10" spans="3:17" x14ac:dyDescent="0.25">
      <c r="P10">
        <f>(N4*O4*P4)/(P6)</f>
        <v>1.9030000000000002</v>
      </c>
    </row>
    <row r="11" spans="3:17" x14ac:dyDescent="0.25">
      <c r="D11" t="s">
        <v>23</v>
      </c>
    </row>
    <row r="14" spans="3:17" x14ac:dyDescent="0.25">
      <c r="C14" s="8" t="s">
        <v>10</v>
      </c>
      <c r="D14" s="8" t="s">
        <v>11</v>
      </c>
      <c r="E14" s="8" t="s">
        <v>12</v>
      </c>
      <c r="F14" s="8" t="s">
        <v>13</v>
      </c>
      <c r="G14" s="8" t="s">
        <v>14</v>
      </c>
      <c r="H14" s="8" t="s">
        <v>15</v>
      </c>
      <c r="I14" s="8" t="s">
        <v>16</v>
      </c>
    </row>
    <row r="15" spans="3:17" ht="15.75" x14ac:dyDescent="0.25">
      <c r="C15" s="9">
        <v>1</v>
      </c>
      <c r="D15" s="10" t="s">
        <v>21</v>
      </c>
      <c r="E15" s="9" t="s">
        <v>24</v>
      </c>
      <c r="F15" s="9">
        <v>1</v>
      </c>
      <c r="G15" s="7">
        <v>5.3936999999999999</v>
      </c>
      <c r="H15" s="12">
        <v>0.50168999999999997</v>
      </c>
      <c r="I15" s="11">
        <f t="shared" ref="I15:I21" si="0">(F15*G15*100)/(H15*1000)</f>
        <v>1.0751061412426002</v>
      </c>
      <c r="O15">
        <v>0.05</v>
      </c>
      <c r="P15">
        <v>40</v>
      </c>
      <c r="Q15">
        <v>0.5</v>
      </c>
    </row>
    <row r="16" spans="3:17" ht="15.75" x14ac:dyDescent="0.25">
      <c r="C16" s="9">
        <v>2</v>
      </c>
      <c r="D16" s="10" t="s">
        <v>25</v>
      </c>
      <c r="E16" s="9" t="s">
        <v>26</v>
      </c>
      <c r="F16" s="9">
        <v>0.1</v>
      </c>
      <c r="G16" s="7">
        <v>5.3936999999999999</v>
      </c>
      <c r="H16" s="15">
        <v>1</v>
      </c>
      <c r="I16" s="11">
        <f t="shared" si="0"/>
        <v>5.3937000000000006E-2</v>
      </c>
    </row>
    <row r="17" spans="2:16" ht="15.75" x14ac:dyDescent="0.25">
      <c r="C17" s="9">
        <v>3</v>
      </c>
      <c r="D17" s="10" t="s">
        <v>28</v>
      </c>
      <c r="E17" s="9" t="s">
        <v>29</v>
      </c>
      <c r="F17" s="9">
        <v>6.35</v>
      </c>
      <c r="G17" s="7">
        <v>5.3936999999999999</v>
      </c>
      <c r="H17" s="12">
        <v>0.20028000000000001</v>
      </c>
      <c r="I17" s="11">
        <f t="shared" si="0"/>
        <v>17.1010560215698</v>
      </c>
    </row>
    <row r="18" spans="2:16" ht="15.75" x14ac:dyDescent="0.25">
      <c r="C18" s="9">
        <v>4</v>
      </c>
      <c r="D18" s="10" t="s">
        <v>30</v>
      </c>
      <c r="E18" s="9" t="s">
        <v>32</v>
      </c>
      <c r="F18" s="9">
        <v>4.3</v>
      </c>
      <c r="G18" s="7">
        <v>5.3936999999999999</v>
      </c>
      <c r="H18" s="12">
        <v>0.20619999999999999</v>
      </c>
      <c r="I18" s="11">
        <f t="shared" si="0"/>
        <v>11.247774005819592</v>
      </c>
    </row>
    <row r="19" spans="2:16" ht="15.75" x14ac:dyDescent="0.25">
      <c r="C19" s="9">
        <v>5</v>
      </c>
      <c r="D19" s="10" t="s">
        <v>31</v>
      </c>
      <c r="E19" s="9" t="s">
        <v>33</v>
      </c>
      <c r="F19" s="9">
        <v>4.1500000000000004</v>
      </c>
      <c r="G19" s="7">
        <v>5.3936999999999999</v>
      </c>
      <c r="H19" s="12">
        <v>0.20383999999999999</v>
      </c>
      <c r="I19" s="11">
        <f t="shared" si="0"/>
        <v>10.981090561224489</v>
      </c>
    </row>
    <row r="20" spans="2:16" ht="15.75" x14ac:dyDescent="0.25">
      <c r="C20" s="9">
        <v>6</v>
      </c>
      <c r="D20" s="10" t="s">
        <v>34</v>
      </c>
      <c r="E20" s="9" t="s">
        <v>35</v>
      </c>
      <c r="F20" s="9">
        <v>3.45</v>
      </c>
      <c r="G20" s="7">
        <v>5.3936999999999999</v>
      </c>
      <c r="H20" s="12">
        <v>0.20554</v>
      </c>
      <c r="I20" s="11">
        <f t="shared" si="0"/>
        <v>9.0533545781842957</v>
      </c>
      <c r="P20" s="14">
        <f>O15*P15*Q15</f>
        <v>1</v>
      </c>
    </row>
    <row r="21" spans="2:16" ht="15.75" x14ac:dyDescent="0.25">
      <c r="C21" s="9">
        <v>7</v>
      </c>
      <c r="D21" s="10" t="s">
        <v>36</v>
      </c>
      <c r="E21" s="9" t="s">
        <v>37</v>
      </c>
      <c r="F21" s="9">
        <v>0.25</v>
      </c>
      <c r="G21" s="7">
        <v>5.3936999999999999</v>
      </c>
      <c r="H21" s="12">
        <v>0.31280000000000002</v>
      </c>
      <c r="I21" s="11">
        <f t="shared" si="0"/>
        <v>0.43108216112531966</v>
      </c>
    </row>
    <row r="23" spans="2:16" x14ac:dyDescent="0.25">
      <c r="J23">
        <v>1000</v>
      </c>
      <c r="L23">
        <v>500</v>
      </c>
    </row>
    <row r="25" spans="2:16" x14ac:dyDescent="0.25">
      <c r="B25">
        <v>1000</v>
      </c>
      <c r="C25">
        <v>500</v>
      </c>
      <c r="D25">
        <v>250</v>
      </c>
    </row>
    <row r="26" spans="2:16" x14ac:dyDescent="0.25">
      <c r="C26">
        <f>B25/C25</f>
        <v>2</v>
      </c>
      <c r="H26">
        <v>250</v>
      </c>
      <c r="I26">
        <f>H26/J23</f>
        <v>0.25</v>
      </c>
      <c r="L26">
        <f>L23/J23</f>
        <v>0.5</v>
      </c>
    </row>
    <row r="27" spans="2:16" x14ac:dyDescent="0.25">
      <c r="D27">
        <f>B25/D25</f>
        <v>4</v>
      </c>
    </row>
    <row r="29" spans="2:16" x14ac:dyDescent="0.25">
      <c r="B29">
        <f>B25/B25</f>
        <v>1</v>
      </c>
    </row>
    <row r="45" spans="3:13" x14ac:dyDescent="0.25">
      <c r="H45" t="s">
        <v>27</v>
      </c>
    </row>
    <row r="46" spans="3:13" x14ac:dyDescent="0.25">
      <c r="C46">
        <v>372.24</v>
      </c>
      <c r="D46">
        <v>0.1</v>
      </c>
      <c r="J46">
        <v>0.1</v>
      </c>
      <c r="K46">
        <v>500</v>
      </c>
      <c r="M46">
        <f>(J46*K46)/(K47)</f>
        <v>4.166666666666667</v>
      </c>
    </row>
    <row r="47" spans="3:13" x14ac:dyDescent="0.25">
      <c r="K47">
        <v>12</v>
      </c>
    </row>
    <row r="48" spans="3:13" x14ac:dyDescent="0.25">
      <c r="D48">
        <v>2</v>
      </c>
    </row>
    <row r="51" spans="3:14" x14ac:dyDescent="0.25">
      <c r="C51">
        <f>C46*D46/D48</f>
        <v>18.612000000000002</v>
      </c>
    </row>
    <row r="60" spans="3:14" x14ac:dyDescent="0.25">
      <c r="F60">
        <v>0.1</v>
      </c>
      <c r="G60">
        <v>76.12</v>
      </c>
      <c r="H60">
        <v>0.5</v>
      </c>
      <c r="K60">
        <v>76.12</v>
      </c>
      <c r="M60">
        <v>0.1</v>
      </c>
      <c r="N60">
        <v>2</v>
      </c>
    </row>
    <row r="63" spans="3:14" x14ac:dyDescent="0.25">
      <c r="G63">
        <f>F60*G60*H60</f>
        <v>3.8060000000000005</v>
      </c>
      <c r="M63">
        <f>K60*M60/N60</f>
        <v>3.8060000000000005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"/>
  <sheetViews>
    <sheetView topLeftCell="C1" workbookViewId="0">
      <selection activeCell="D30" sqref="D30"/>
    </sheetView>
  </sheetViews>
  <sheetFormatPr defaultRowHeight="15" x14ac:dyDescent="0.25"/>
  <cols>
    <col min="1" max="1" width="14.28515625" customWidth="1"/>
    <col min="2" max="2" width="31.28515625" customWidth="1"/>
    <col min="3" max="3" width="20" customWidth="1"/>
    <col min="4" max="4" width="20.5703125" customWidth="1"/>
    <col min="5" max="5" width="17" customWidth="1"/>
    <col min="7" max="7" width="14.140625" customWidth="1"/>
    <col min="8" max="8" width="16.85546875" customWidth="1"/>
    <col min="10" max="10" width="27.140625" customWidth="1"/>
    <col min="11" max="11" width="23.5703125" customWidth="1"/>
    <col min="13" max="13" width="12.85546875" customWidth="1"/>
    <col min="14" max="14" width="14.85546875" customWidth="1"/>
  </cols>
  <sheetData>
    <row r="1" spans="1:9" x14ac:dyDescent="0.25">
      <c r="A1" s="2"/>
      <c r="B1" s="3" t="s">
        <v>44</v>
      </c>
      <c r="C1" s="2"/>
      <c r="D1" s="2"/>
      <c r="E1" s="2"/>
    </row>
    <row r="2" spans="1:9" ht="15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9" ht="15.75" x14ac:dyDescent="0.25">
      <c r="A3" s="4">
        <v>0.15659999999999999</v>
      </c>
      <c r="B3" s="4">
        <v>7.5620000000000007E-2</v>
      </c>
      <c r="C3" s="4">
        <v>7.9</v>
      </c>
      <c r="D3" s="4">
        <v>1000</v>
      </c>
      <c r="E3" s="5">
        <f>A3*B3/C3*D3</f>
        <v>1.4989989873417719</v>
      </c>
    </row>
    <row r="4" spans="1:9" ht="15.75" x14ac:dyDescent="0.25">
      <c r="A4" s="4">
        <v>0.15659999999999999</v>
      </c>
      <c r="B4" s="4">
        <v>7.5670000000000001E-2</v>
      </c>
      <c r="C4" s="4">
        <v>7.8</v>
      </c>
      <c r="D4" s="4">
        <v>1000</v>
      </c>
      <c r="E4" s="5">
        <f>A4*B4/C4*D4</f>
        <v>1.5192207692307691</v>
      </c>
    </row>
    <row r="5" spans="1:9" x14ac:dyDescent="0.25">
      <c r="H5" s="2"/>
    </row>
    <row r="8" spans="1:9" x14ac:dyDescent="0.25">
      <c r="C8" s="8" t="s">
        <v>10</v>
      </c>
      <c r="D8" s="8" t="s">
        <v>11</v>
      </c>
      <c r="E8" s="8" t="s">
        <v>12</v>
      </c>
      <c r="F8" s="8" t="s">
        <v>13</v>
      </c>
      <c r="G8" s="8" t="s">
        <v>14</v>
      </c>
      <c r="H8" s="8" t="s">
        <v>15</v>
      </c>
      <c r="I8" s="8" t="s">
        <v>16</v>
      </c>
    </row>
    <row r="9" spans="1:9" ht="15.75" x14ac:dyDescent="0.25">
      <c r="C9" s="9">
        <v>1</v>
      </c>
      <c r="D9" s="10" t="s">
        <v>40</v>
      </c>
      <c r="E9" s="9" t="s">
        <v>41</v>
      </c>
      <c r="F9" s="9">
        <v>1.3</v>
      </c>
      <c r="G9" s="7">
        <v>1.5091000000000001</v>
      </c>
      <c r="H9" s="12">
        <v>0.50666999999999995</v>
      </c>
      <c r="I9" s="11">
        <f t="shared" ref="I9:I10" si="0">(F9*G9*100)/(H9*1000)</f>
        <v>0.38720074210038097</v>
      </c>
    </row>
    <row r="10" spans="1:9" ht="15.75" x14ac:dyDescent="0.25">
      <c r="C10" s="9">
        <v>2</v>
      </c>
      <c r="D10" s="10" t="s">
        <v>43</v>
      </c>
      <c r="E10" s="9" t="s">
        <v>42</v>
      </c>
      <c r="F10" s="9">
        <v>8.8000000000000007</v>
      </c>
      <c r="G10" s="7">
        <v>1.5091000000000001</v>
      </c>
      <c r="H10" s="12">
        <v>0.50241000000000002</v>
      </c>
      <c r="I10" s="11">
        <f t="shared" si="0"/>
        <v>2.6432754125116942</v>
      </c>
    </row>
    <row r="11" spans="1:9" ht="15.75" x14ac:dyDescent="0.25">
      <c r="C11" s="9">
        <v>3</v>
      </c>
      <c r="D11" s="10" t="s">
        <v>38</v>
      </c>
      <c r="E11" s="9" t="s">
        <v>39</v>
      </c>
      <c r="F11" s="9">
        <v>0.25</v>
      </c>
      <c r="G11" s="7">
        <v>1.5091000000000001</v>
      </c>
      <c r="H11" s="12">
        <v>1</v>
      </c>
      <c r="I11" s="11">
        <f t="shared" ref="I11" si="1">(F11*G11*100)/(H11*1000)</f>
        <v>3.7727500000000004E-2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4:AE17"/>
  <sheetViews>
    <sheetView topLeftCell="L1" workbookViewId="0">
      <selection activeCell="Y12" sqref="Y12:AE14"/>
    </sheetView>
  </sheetViews>
  <sheetFormatPr defaultRowHeight="15" x14ac:dyDescent="0.25"/>
  <cols>
    <col min="3" max="3" width="22.85546875" customWidth="1"/>
    <col min="4" max="4" width="24.140625" customWidth="1"/>
    <col min="5" max="5" width="28" customWidth="1"/>
    <col min="16" max="16" width="16.5703125" customWidth="1"/>
    <col min="17" max="17" width="11.140625" customWidth="1"/>
    <col min="18" max="18" width="24.140625" customWidth="1"/>
    <col min="19" max="19" width="16.140625" customWidth="1"/>
    <col min="20" max="20" width="14" customWidth="1"/>
  </cols>
  <sheetData>
    <row r="4" spans="3:31" x14ac:dyDescent="0.25">
      <c r="C4" s="2"/>
      <c r="D4" s="3" t="s">
        <v>44</v>
      </c>
      <c r="E4" s="2"/>
      <c r="F4" s="2"/>
      <c r="G4" s="2"/>
      <c r="P4" s="2"/>
      <c r="Q4" s="3" t="s">
        <v>44</v>
      </c>
      <c r="R4" s="2"/>
      <c r="S4" s="2"/>
      <c r="T4" s="2"/>
      <c r="Y4" s="2"/>
      <c r="Z4" s="3" t="s">
        <v>9</v>
      </c>
      <c r="AA4" s="2"/>
      <c r="AB4" s="2"/>
      <c r="AC4" s="2"/>
    </row>
    <row r="5" spans="3:31" ht="15.75" x14ac:dyDescent="0.25">
      <c r="C5" s="1" t="s">
        <v>0</v>
      </c>
      <c r="D5" s="1" t="s">
        <v>1</v>
      </c>
      <c r="E5" s="1" t="s">
        <v>2</v>
      </c>
      <c r="F5" s="1" t="s">
        <v>3</v>
      </c>
      <c r="G5" s="1" t="s">
        <v>4</v>
      </c>
      <c r="P5" s="1" t="s">
        <v>0</v>
      </c>
      <c r="Q5" s="1" t="s">
        <v>1</v>
      </c>
      <c r="R5" s="1" t="s">
        <v>2</v>
      </c>
      <c r="S5" s="1" t="s">
        <v>3</v>
      </c>
      <c r="T5" s="1" t="s">
        <v>4</v>
      </c>
      <c r="Y5" s="1" t="s">
        <v>0</v>
      </c>
      <c r="Z5" s="1" t="s">
        <v>1</v>
      </c>
      <c r="AA5" s="1" t="s">
        <v>2</v>
      </c>
      <c r="AB5" s="1" t="s">
        <v>3</v>
      </c>
      <c r="AC5" s="1" t="s">
        <v>4</v>
      </c>
    </row>
    <row r="6" spans="3:31" ht="15.75" x14ac:dyDescent="0.25">
      <c r="C6" s="4">
        <v>0.15659999999999999</v>
      </c>
      <c r="D6" s="4"/>
      <c r="E6" s="4"/>
      <c r="F6" s="4">
        <v>1000</v>
      </c>
      <c r="G6" s="5" t="e">
        <f>C6*D6/E6*F6</f>
        <v>#DIV/0!</v>
      </c>
      <c r="P6" s="4">
        <v>0.15659999999999999</v>
      </c>
      <c r="Q6" s="4">
        <v>7.5620000000000007E-2</v>
      </c>
      <c r="R6" s="4">
        <v>7.9</v>
      </c>
      <c r="S6" s="4">
        <v>1000</v>
      </c>
      <c r="T6" s="5">
        <f>P6*Q6/R6*S6</f>
        <v>1.4989989873417719</v>
      </c>
      <c r="Y6" s="4">
        <v>0.15659999999999999</v>
      </c>
      <c r="Z6" s="4">
        <v>0.15093999999999999</v>
      </c>
      <c r="AA6" s="4">
        <v>4.5</v>
      </c>
      <c r="AB6" s="4">
        <v>1000</v>
      </c>
      <c r="AC6" s="5">
        <f>Y6*Z6/AA6*AB6</f>
        <v>5.2527119999999998</v>
      </c>
    </row>
    <row r="7" spans="3:31" ht="15.75" x14ac:dyDescent="0.25">
      <c r="C7" s="4">
        <v>0.15659999999999999</v>
      </c>
      <c r="D7" s="4"/>
      <c r="E7" s="4"/>
      <c r="F7" s="4">
        <v>1000</v>
      </c>
      <c r="G7" s="5" t="e">
        <f>C7*D7/E7*F7</f>
        <v>#DIV/0!</v>
      </c>
      <c r="P7" s="4">
        <v>0.15659999999999999</v>
      </c>
      <c r="Q7" s="4">
        <v>7.5670000000000001E-2</v>
      </c>
      <c r="R7" s="4">
        <v>7.8</v>
      </c>
      <c r="S7" s="4">
        <v>1000</v>
      </c>
      <c r="T7" s="5">
        <f>P7*Q7/R7*S7</f>
        <v>1.5192207692307691</v>
      </c>
      <c r="Y7" s="4">
        <v>0.15659999999999999</v>
      </c>
      <c r="Z7" s="4">
        <v>0.15134</v>
      </c>
      <c r="AA7" s="4">
        <v>4.4000000000000004</v>
      </c>
      <c r="AB7" s="4">
        <v>1000</v>
      </c>
      <c r="AC7" s="5">
        <f>Y7*Z7/AA7*AB7</f>
        <v>5.3863281818181807</v>
      </c>
    </row>
    <row r="8" spans="3:31" ht="15.75" x14ac:dyDescent="0.25">
      <c r="C8" s="1" t="s">
        <v>5</v>
      </c>
      <c r="D8" s="1" t="s">
        <v>6</v>
      </c>
      <c r="E8" s="1" t="s">
        <v>3</v>
      </c>
      <c r="F8" s="1" t="s">
        <v>7</v>
      </c>
      <c r="G8" s="6" t="s">
        <v>8</v>
      </c>
      <c r="P8" s="1" t="s">
        <v>5</v>
      </c>
      <c r="Q8" s="1" t="s">
        <v>6</v>
      </c>
      <c r="R8" s="1" t="s">
        <v>3</v>
      </c>
      <c r="S8" s="1" t="s">
        <v>7</v>
      </c>
      <c r="T8" s="6" t="s">
        <v>8</v>
      </c>
      <c r="Y8" s="1" t="s">
        <v>5</v>
      </c>
      <c r="Z8" s="1" t="s">
        <v>6</v>
      </c>
      <c r="AA8" s="1" t="s">
        <v>3</v>
      </c>
      <c r="AB8" s="1" t="s">
        <v>7</v>
      </c>
      <c r="AC8" s="6" t="s">
        <v>8</v>
      </c>
    </row>
    <row r="9" spans="3:31" ht="15.75" x14ac:dyDescent="0.25">
      <c r="C9" s="4"/>
      <c r="D9" s="4"/>
      <c r="E9" s="4">
        <v>100</v>
      </c>
      <c r="F9" s="7" t="e">
        <f>(G6+G7)/2</f>
        <v>#DIV/0!</v>
      </c>
      <c r="G9" s="5" t="e">
        <f>(C9-D9)*E9/F9</f>
        <v>#DIV/0!</v>
      </c>
      <c r="P9" s="4">
        <v>1.5192000000000001</v>
      </c>
      <c r="Q9" s="4">
        <v>1.4990000000000001</v>
      </c>
      <c r="R9" s="4">
        <v>100</v>
      </c>
      <c r="S9" s="7">
        <f>(T6+T7)/2</f>
        <v>1.5091098782862704</v>
      </c>
      <c r="T9" s="5">
        <f>(P9-Q9)*R9/S9</f>
        <v>1.3385373915210805</v>
      </c>
      <c r="Y9" s="4">
        <v>5.3863000000000003</v>
      </c>
      <c r="Z9" s="4">
        <v>5.2526999999999999</v>
      </c>
      <c r="AA9" s="4">
        <v>100</v>
      </c>
      <c r="AB9" s="7">
        <f>(AC6+AC7)/2</f>
        <v>5.3195200909090907</v>
      </c>
      <c r="AC9" s="5">
        <f>(Y9-Z9)*AA9/AB9</f>
        <v>2.5115047545044336</v>
      </c>
    </row>
    <row r="11" spans="3:31" x14ac:dyDescent="0.25">
      <c r="Q11" s="8" t="s">
        <v>10</v>
      </c>
      <c r="R11" s="8" t="s">
        <v>11</v>
      </c>
      <c r="S11" s="8" t="s">
        <v>12</v>
      </c>
      <c r="T11" s="8" t="s">
        <v>13</v>
      </c>
      <c r="U11" s="8" t="s">
        <v>14</v>
      </c>
      <c r="V11" s="8" t="s">
        <v>15</v>
      </c>
      <c r="W11" s="8" t="s">
        <v>16</v>
      </c>
    </row>
    <row r="12" spans="3:31" ht="15.75" x14ac:dyDescent="0.25">
      <c r="C12" s="8" t="s">
        <v>10</v>
      </c>
      <c r="D12" s="8" t="s">
        <v>11</v>
      </c>
      <c r="E12" s="8" t="s">
        <v>12</v>
      </c>
      <c r="F12" s="8" t="s">
        <v>13</v>
      </c>
      <c r="G12" s="8" t="s">
        <v>14</v>
      </c>
      <c r="H12" s="8" t="s">
        <v>15</v>
      </c>
      <c r="I12" s="8" t="s">
        <v>16</v>
      </c>
      <c r="Q12" s="9">
        <v>1</v>
      </c>
      <c r="R12" s="10" t="s">
        <v>40</v>
      </c>
      <c r="S12" s="9" t="s">
        <v>41</v>
      </c>
      <c r="T12" s="9">
        <v>1.3</v>
      </c>
      <c r="U12" s="7">
        <v>1.5091000000000001</v>
      </c>
      <c r="V12" s="12">
        <v>0.50666999999999995</v>
      </c>
      <c r="W12" s="11">
        <f t="shared" ref="W12:W14" si="0">(T12*U12*100)/(V12*1000)</f>
        <v>0.38720074210038097</v>
      </c>
      <c r="Y12" s="8" t="s">
        <v>10</v>
      </c>
      <c r="Z12" s="8" t="s">
        <v>11</v>
      </c>
      <c r="AA12" s="8" t="s">
        <v>12</v>
      </c>
      <c r="AB12" s="8" t="s">
        <v>13</v>
      </c>
      <c r="AC12" s="8" t="s">
        <v>14</v>
      </c>
      <c r="AD12" s="8" t="s">
        <v>15</v>
      </c>
      <c r="AE12" s="8" t="s">
        <v>16</v>
      </c>
    </row>
    <row r="13" spans="3:31" ht="15.75" x14ac:dyDescent="0.25">
      <c r="C13" s="9">
        <v>1</v>
      </c>
      <c r="D13" s="10" t="s">
        <v>40</v>
      </c>
      <c r="E13" s="9" t="s">
        <v>41</v>
      </c>
      <c r="F13" s="9">
        <v>1.3</v>
      </c>
      <c r="G13" s="7">
        <v>1.5091000000000001</v>
      </c>
      <c r="H13" s="12">
        <v>0.50666999999999995</v>
      </c>
      <c r="I13" s="11">
        <f t="shared" ref="I13:I15" si="1">(F13*G13*100)/(H13*1000)</f>
        <v>0.38720074210038097</v>
      </c>
      <c r="Q13" s="9">
        <v>2</v>
      </c>
      <c r="R13" s="10" t="s">
        <v>43</v>
      </c>
      <c r="S13" s="9" t="s">
        <v>42</v>
      </c>
      <c r="T13" s="9">
        <v>8.8000000000000007</v>
      </c>
      <c r="U13" s="7">
        <v>1.5091000000000001</v>
      </c>
      <c r="V13" s="12">
        <v>0.50241000000000002</v>
      </c>
      <c r="W13" s="11">
        <f t="shared" si="0"/>
        <v>2.6432754125116942</v>
      </c>
      <c r="Y13" s="9">
        <v>1</v>
      </c>
      <c r="Z13" s="10" t="s">
        <v>47</v>
      </c>
      <c r="AA13" s="9" t="s">
        <v>48</v>
      </c>
      <c r="AB13" s="9">
        <v>0.25</v>
      </c>
      <c r="AC13" s="7">
        <v>5.3194999999999997</v>
      </c>
      <c r="AD13" s="12">
        <v>0.50494000000000006</v>
      </c>
      <c r="AE13" s="11">
        <f t="shared" ref="AE13:AE17" si="2">(AB13*AC13*100)/(AD13*1000)</f>
        <v>0.26337287598526549</v>
      </c>
    </row>
    <row r="14" spans="3:31" ht="15.75" x14ac:dyDescent="0.25">
      <c r="C14" s="9">
        <v>2</v>
      </c>
      <c r="D14" s="10" t="s">
        <v>43</v>
      </c>
      <c r="E14" s="9" t="s">
        <v>42</v>
      </c>
      <c r="F14" s="9">
        <v>8.8000000000000007</v>
      </c>
      <c r="G14" s="7">
        <v>1.5091000000000001</v>
      </c>
      <c r="H14" s="12">
        <v>0.50241000000000002</v>
      </c>
      <c r="I14" s="11">
        <f t="shared" si="1"/>
        <v>2.6432754125116942</v>
      </c>
      <c r="Q14" s="9">
        <v>3</v>
      </c>
      <c r="R14" s="10" t="s">
        <v>38</v>
      </c>
      <c r="S14" s="9" t="s">
        <v>39</v>
      </c>
      <c r="T14" s="9">
        <v>0.25</v>
      </c>
      <c r="U14" s="7">
        <v>1.5091000000000001</v>
      </c>
      <c r="V14" s="12">
        <v>1</v>
      </c>
      <c r="W14" s="11">
        <f t="shared" si="0"/>
        <v>3.7727500000000004E-2</v>
      </c>
      <c r="Y14" s="9">
        <v>2</v>
      </c>
      <c r="Z14" s="10" t="s">
        <v>45</v>
      </c>
      <c r="AA14" s="9" t="s">
        <v>46</v>
      </c>
      <c r="AB14" s="11">
        <v>0.3</v>
      </c>
      <c r="AC14" s="7">
        <v>5.3194999999999997</v>
      </c>
      <c r="AD14" s="12">
        <v>0.50060000000000004</v>
      </c>
      <c r="AE14" s="11">
        <f t="shared" si="2"/>
        <v>0.31878745505393524</v>
      </c>
    </row>
    <row r="15" spans="3:31" ht="14.25" customHeight="1" x14ac:dyDescent="0.25">
      <c r="C15" s="9">
        <v>3</v>
      </c>
      <c r="D15" s="10" t="s">
        <v>38</v>
      </c>
      <c r="E15" s="9" t="s">
        <v>39</v>
      </c>
      <c r="F15" s="9">
        <v>0.25</v>
      </c>
      <c r="G15" s="7">
        <v>1.5091000000000001</v>
      </c>
      <c r="H15" s="12">
        <v>1</v>
      </c>
      <c r="I15" s="11">
        <f t="shared" si="1"/>
        <v>3.7727500000000004E-2</v>
      </c>
      <c r="Q15" s="9"/>
      <c r="R15" s="10"/>
      <c r="Y15" s="9">
        <v>3</v>
      </c>
      <c r="Z15" s="10" t="s">
        <v>49</v>
      </c>
      <c r="AA15" s="9" t="s">
        <v>50</v>
      </c>
      <c r="AB15" s="11">
        <v>0.3</v>
      </c>
      <c r="AC15" s="7">
        <v>5.3194999999999997</v>
      </c>
      <c r="AD15" s="12">
        <v>4.5400600000000004</v>
      </c>
      <c r="AE15" s="11">
        <f t="shared" si="2"/>
        <v>3.5150416514319188E-2</v>
      </c>
    </row>
    <row r="16" spans="3:31" ht="15.75" x14ac:dyDescent="0.25">
      <c r="C16" s="9"/>
      <c r="D16" s="10"/>
      <c r="E16" s="9"/>
      <c r="F16" s="9"/>
      <c r="G16" s="7"/>
      <c r="H16" s="12"/>
      <c r="I16" s="11"/>
      <c r="Q16" s="9"/>
      <c r="R16" s="10"/>
      <c r="S16" s="9"/>
      <c r="T16" s="11"/>
      <c r="U16" s="7"/>
      <c r="V16" s="12"/>
      <c r="W16" s="11" t="e">
        <f t="shared" ref="W16" si="3">(T16*U16*100)/(V16*1000)</f>
        <v>#DIV/0!</v>
      </c>
      <c r="Y16" s="9">
        <v>4</v>
      </c>
      <c r="Z16" s="10" t="s">
        <v>51</v>
      </c>
      <c r="AA16" s="9" t="s">
        <v>52</v>
      </c>
      <c r="AB16" s="11">
        <v>4.8</v>
      </c>
      <c r="AC16" s="7">
        <v>5.3194999999999997</v>
      </c>
      <c r="AD16" s="12">
        <v>0.20297000000000001</v>
      </c>
      <c r="AE16" s="11">
        <f t="shared" si="2"/>
        <v>12.579987190225156</v>
      </c>
    </row>
    <row r="17" spans="25:31" ht="15.75" x14ac:dyDescent="0.25">
      <c r="Y17" s="9">
        <v>5</v>
      </c>
      <c r="Z17" s="10" t="s">
        <v>53</v>
      </c>
      <c r="AA17" s="9" t="s">
        <v>54</v>
      </c>
      <c r="AB17" s="11">
        <v>4.25</v>
      </c>
      <c r="AC17" s="7">
        <v>5.3194999999999997</v>
      </c>
      <c r="AD17" s="12">
        <v>0.20122000000000001</v>
      </c>
      <c r="AE17" s="11">
        <f t="shared" si="2"/>
        <v>11.235401550541695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T24"/>
  <sheetViews>
    <sheetView tabSelected="1" topLeftCell="A2" workbookViewId="0">
      <selection activeCell="K10" sqref="K10"/>
    </sheetView>
  </sheetViews>
  <sheetFormatPr defaultRowHeight="15" x14ac:dyDescent="0.25"/>
  <cols>
    <col min="2" max="2" width="11.85546875" customWidth="1"/>
    <col min="3" max="3" width="29.5703125" customWidth="1"/>
    <col min="4" max="4" width="13.5703125" customWidth="1"/>
    <col min="7" max="7" width="11.42578125" bestFit="1" customWidth="1"/>
  </cols>
  <sheetData>
    <row r="3" spans="2:20" x14ac:dyDescent="0.25">
      <c r="B3" s="2"/>
      <c r="C3" s="3" t="s">
        <v>9</v>
      </c>
      <c r="D3" s="2"/>
      <c r="E3" s="2"/>
      <c r="F3" s="2"/>
      <c r="S3" t="s">
        <v>23</v>
      </c>
    </row>
    <row r="4" spans="2:20" ht="15.75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R4">
        <v>5.0299999999999997E-2</v>
      </c>
      <c r="T4">
        <v>1000</v>
      </c>
    </row>
    <row r="5" spans="2:20" ht="15.75" x14ac:dyDescent="0.25">
      <c r="B5" s="4">
        <v>0.15659999999999999</v>
      </c>
      <c r="C5" s="4">
        <v>0.15110000000000001</v>
      </c>
      <c r="D5" s="4">
        <v>4.7</v>
      </c>
      <c r="E5" s="4">
        <v>1000</v>
      </c>
      <c r="F5" s="5">
        <f>B5*C5/D5*E5</f>
        <v>5.0345234042553191</v>
      </c>
      <c r="O5" s="16" t="s">
        <v>60</v>
      </c>
    </row>
    <row r="6" spans="2:20" ht="15.75" x14ac:dyDescent="0.25">
      <c r="B6" s="4">
        <v>0.15659999999999999</v>
      </c>
      <c r="C6" s="4">
        <v>0.15123</v>
      </c>
      <c r="D6" s="4">
        <v>4.6500000000000004</v>
      </c>
      <c r="E6" s="4">
        <v>1000</v>
      </c>
      <c r="F6" s="5">
        <f>B6*C6/D6*E6</f>
        <v>5.0930361290322574</v>
      </c>
    </row>
    <row r="7" spans="2:20" ht="15.75" x14ac:dyDescent="0.25">
      <c r="B7" s="1" t="s">
        <v>5</v>
      </c>
      <c r="C7" s="1" t="s">
        <v>6</v>
      </c>
      <c r="D7" s="1" t="s">
        <v>3</v>
      </c>
      <c r="E7" s="1" t="s">
        <v>7</v>
      </c>
      <c r="F7" s="6" t="s">
        <v>8</v>
      </c>
      <c r="R7">
        <v>9.4</v>
      </c>
      <c r="T7">
        <v>53</v>
      </c>
    </row>
    <row r="8" spans="2:20" ht="15.75" x14ac:dyDescent="0.25">
      <c r="B8" s="4">
        <v>5.093</v>
      </c>
      <c r="C8" s="4">
        <v>5.0345000000000004</v>
      </c>
      <c r="D8" s="4">
        <v>100</v>
      </c>
      <c r="E8" s="7">
        <f>(F5+F6)/2</f>
        <v>5.0637797666437887</v>
      </c>
      <c r="F8" s="5">
        <f>(B8-C8)*D8/E8</f>
        <v>1.1552635125514679</v>
      </c>
      <c r="O8">
        <v>2.172E-2</v>
      </c>
      <c r="P8">
        <v>1000</v>
      </c>
      <c r="R8" t="s">
        <v>23</v>
      </c>
    </row>
    <row r="10" spans="2:20" x14ac:dyDescent="0.25">
      <c r="B10" s="8" t="s">
        <v>10</v>
      </c>
      <c r="C10" s="8" t="s">
        <v>11</v>
      </c>
      <c r="D10" s="8" t="s">
        <v>12</v>
      </c>
      <c r="E10" s="8" t="s">
        <v>13</v>
      </c>
      <c r="F10" s="8" t="s">
        <v>14</v>
      </c>
      <c r="G10" s="8" t="s">
        <v>15</v>
      </c>
      <c r="H10" s="8" t="s">
        <v>16</v>
      </c>
      <c r="O10">
        <v>4.3</v>
      </c>
      <c r="P10">
        <v>100.09</v>
      </c>
      <c r="S10" s="14">
        <f>(R4*T4)/(R7*T7)</f>
        <v>0.10096346848655158</v>
      </c>
    </row>
    <row r="11" spans="2:20" ht="15.75" x14ac:dyDescent="0.25">
      <c r="B11" s="9">
        <v>1</v>
      </c>
      <c r="C11" s="10" t="s">
        <v>59</v>
      </c>
      <c r="D11" s="9" t="s">
        <v>56</v>
      </c>
      <c r="E11" s="9">
        <v>0.15</v>
      </c>
      <c r="F11" s="7">
        <v>5.0637999999999996</v>
      </c>
      <c r="G11" s="12">
        <v>0.50166999999999995</v>
      </c>
      <c r="H11" s="11">
        <f t="shared" ref="H11:H12" si="0">(E11*F11*100)/(G11*1000)</f>
        <v>0.1514082962903901</v>
      </c>
    </row>
    <row r="12" spans="2:20" ht="15.75" x14ac:dyDescent="0.25">
      <c r="B12" s="9">
        <v>2</v>
      </c>
      <c r="C12" s="10" t="s">
        <v>57</v>
      </c>
      <c r="D12" s="9" t="s">
        <v>58</v>
      </c>
      <c r="E12" s="11">
        <v>0.2</v>
      </c>
      <c r="F12" s="7">
        <v>5.0637999999999996</v>
      </c>
      <c r="G12" s="12">
        <v>0.50075999999999998</v>
      </c>
      <c r="H12" s="11">
        <f t="shared" si="0"/>
        <v>0.20224458822589661</v>
      </c>
    </row>
    <row r="13" spans="2:20" ht="15.75" x14ac:dyDescent="0.25">
      <c r="B13" s="9">
        <v>3</v>
      </c>
      <c r="C13" s="10" t="s">
        <v>61</v>
      </c>
      <c r="D13" s="9" t="s">
        <v>58</v>
      </c>
      <c r="E13" s="11">
        <v>0.3</v>
      </c>
      <c r="F13" s="7">
        <v>5.0637999999999996</v>
      </c>
      <c r="G13" s="12">
        <v>5</v>
      </c>
      <c r="H13" s="11">
        <f t="shared" ref="H13:H14" si="1">(E13*F13*100)/(G13*1000)</f>
        <v>3.0382799999999998E-2</v>
      </c>
    </row>
    <row r="14" spans="2:20" ht="15.75" x14ac:dyDescent="0.25">
      <c r="B14" s="9">
        <v>4</v>
      </c>
      <c r="C14" s="10" t="s">
        <v>57</v>
      </c>
      <c r="D14" s="9" t="s">
        <v>58</v>
      </c>
      <c r="E14" s="11">
        <v>9.4</v>
      </c>
      <c r="F14" s="7">
        <v>5.0637999999999996</v>
      </c>
      <c r="G14" s="12">
        <v>5</v>
      </c>
      <c r="H14" s="11">
        <f t="shared" si="1"/>
        <v>0.95199439999999991</v>
      </c>
      <c r="O14" s="17">
        <f>(O8*P8)/(O10*P10)</f>
        <v>5.0466208319489204E-2</v>
      </c>
    </row>
    <row r="20" spans="3:14" x14ac:dyDescent="0.25">
      <c r="C20" t="s">
        <v>55</v>
      </c>
      <c r="L20">
        <v>2.06E-2</v>
      </c>
      <c r="M20" t="s">
        <v>23</v>
      </c>
      <c r="N20">
        <v>1000</v>
      </c>
    </row>
    <row r="22" spans="3:14" x14ac:dyDescent="0.25">
      <c r="L22">
        <v>31</v>
      </c>
      <c r="N22">
        <v>53</v>
      </c>
    </row>
    <row r="24" spans="3:14" x14ac:dyDescent="0.25">
      <c r="J24">
        <v>0</v>
      </c>
      <c r="L24" s="18">
        <f>(L20*N20)/(L22*N22)</f>
        <v>1.2538040170419965E-2</v>
      </c>
      <c r="M24" s="18" t="s"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01-01-2026</vt:lpstr>
      <vt:lpstr>02-01-2026</vt:lpstr>
      <vt:lpstr>03-01-2026</vt:lpstr>
      <vt:lpstr>3-01-2026</vt:lpstr>
      <vt:lpstr>05-01-2025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Akkina Sri Sai Prasanna</cp:lastModifiedBy>
  <dcterms:created xsi:type="dcterms:W3CDTF">2025-12-01T05:38:42Z</dcterms:created>
  <dcterms:modified xsi:type="dcterms:W3CDTF">2026-01-08T11:22:53Z</dcterms:modified>
</cp:coreProperties>
</file>