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020" firstSheet="4" activeTab="11"/>
  </bookViews>
  <sheets>
    <sheet name="01-12-2025" sheetId="1" r:id="rId1"/>
    <sheet name="02-12-2025" sheetId="2" r:id="rId2"/>
    <sheet name="03-12-2025" sheetId="3" r:id="rId3"/>
    <sheet name="04-12-2025" sheetId="5" r:id="rId4"/>
    <sheet name="05-12-2025" sheetId="6" r:id="rId5"/>
    <sheet name="06-12-2025" sheetId="7" r:id="rId6"/>
    <sheet name="08-12-2025" sheetId="8" r:id="rId7"/>
    <sheet name="09-12-2025" sheetId="9" r:id="rId8"/>
    <sheet name="10-12-2025" sheetId="10" r:id="rId9"/>
    <sheet name="11-12-2025" sheetId="11" r:id="rId10"/>
    <sheet name="12-12-2025" sheetId="12" r:id="rId11"/>
    <sheet name="13-12-2025" sheetId="13" r:id="rId12"/>
    <sheet name="15-12-2025" sheetId="14" r:id="rId13"/>
    <sheet name="16-12-2025" sheetId="15" r:id="rId14"/>
    <sheet name="17-12-2025" sheetId="18" r:id="rId15"/>
    <sheet name="20-12-2025" sheetId="17" r:id="rId16"/>
    <sheet name="22-12-2025" sheetId="19" r:id="rId17"/>
    <sheet name="23-12-2025" sheetId="21" r:id="rId18"/>
    <sheet name="24-12-2025" sheetId="22" r:id="rId19"/>
    <sheet name="25-12-2025" sheetId="23" r:id="rId20"/>
    <sheet name="26-12-2025" sheetId="24" r:id="rId21"/>
    <sheet name="27-12-2025" sheetId="25" r:id="rId22"/>
    <sheet name="29-12-2025" sheetId="26" r:id="rId23"/>
    <sheet name="30-12-2025" sheetId="27" r:id="rId24"/>
    <sheet name="31-12-2025" sheetId="28" r:id="rId25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28" l="1"/>
  <c r="I16" i="28"/>
  <c r="I15" i="28"/>
  <c r="I14" i="28"/>
  <c r="I13" i="28"/>
  <c r="F7" i="28" l="1"/>
  <c r="F6" i="28"/>
  <c r="H18" i="27"/>
  <c r="H17" i="27"/>
  <c r="H16" i="27"/>
  <c r="F29" i="27"/>
  <c r="J29" i="27"/>
  <c r="I9" i="27"/>
  <c r="M13" i="27"/>
  <c r="H15" i="27"/>
  <c r="H14" i="27"/>
  <c r="F6" i="27"/>
  <c r="F5" i="27"/>
  <c r="I19" i="26"/>
  <c r="P31" i="26"/>
  <c r="M31" i="26"/>
  <c r="S23" i="26"/>
  <c r="I18" i="26"/>
  <c r="I17" i="26"/>
  <c r="P23" i="26"/>
  <c r="M23" i="26"/>
  <c r="I16" i="26"/>
  <c r="I15" i="26"/>
  <c r="I14" i="26"/>
  <c r="E9" i="28" l="1"/>
  <c r="F9" i="28" s="1"/>
  <c r="E8" i="27"/>
  <c r="F8" i="27" s="1"/>
  <c r="F7" i="26"/>
  <c r="F6" i="26"/>
  <c r="Q14" i="25"/>
  <c r="N8" i="25"/>
  <c r="N7" i="25"/>
  <c r="M10" i="25" s="1"/>
  <c r="N10" i="25" s="1"/>
  <c r="H12" i="25"/>
  <c r="F7" i="25"/>
  <c r="F6" i="25"/>
  <c r="E9" i="26" l="1"/>
  <c r="F9" i="26" s="1"/>
  <c r="E9" i="25"/>
  <c r="F9" i="25" s="1"/>
  <c r="H14" i="24"/>
  <c r="H13" i="24"/>
  <c r="F7" i="24"/>
  <c r="F6" i="24"/>
  <c r="E9" i="24" l="1"/>
  <c r="F9" i="24" s="1"/>
  <c r="I18" i="23"/>
  <c r="I17" i="23"/>
  <c r="I16" i="23"/>
  <c r="I15" i="23"/>
  <c r="I14" i="23"/>
  <c r="F7" i="23"/>
  <c r="F6" i="23"/>
  <c r="G13" i="22"/>
  <c r="F13" i="22"/>
  <c r="H13" i="22" s="1"/>
  <c r="E9" i="23" l="1"/>
  <c r="F9" i="23" s="1"/>
  <c r="F6" i="22"/>
  <c r="F5" i="22"/>
  <c r="E8" i="22" l="1"/>
  <c r="F8" i="22" s="1"/>
  <c r="H16" i="21"/>
  <c r="H15" i="21"/>
  <c r="E15" i="21"/>
  <c r="H14" i="21"/>
  <c r="H13" i="21" l="1"/>
  <c r="F7" i="21"/>
  <c r="F6" i="21"/>
  <c r="P20" i="19"/>
  <c r="P19" i="19"/>
  <c r="P18" i="19"/>
  <c r="P17" i="19"/>
  <c r="P15" i="19"/>
  <c r="P14" i="19"/>
  <c r="P12" i="19"/>
  <c r="P13" i="19"/>
  <c r="P11" i="19"/>
  <c r="N6" i="19"/>
  <c r="N5" i="19"/>
  <c r="F6" i="19"/>
  <c r="F5" i="19"/>
  <c r="E9" i="21" l="1"/>
  <c r="F9" i="21" s="1"/>
  <c r="M8" i="19"/>
  <c r="N8" i="19" s="1"/>
  <c r="E8" i="19"/>
  <c r="F8" i="19" s="1"/>
  <c r="H14" i="17"/>
  <c r="H13" i="17"/>
  <c r="F6" i="17"/>
  <c r="F5" i="17"/>
  <c r="E8" i="17" l="1"/>
  <c r="F8" i="17" s="1"/>
  <c r="F6" i="15"/>
  <c r="F5" i="15"/>
  <c r="E8" i="15" l="1"/>
  <c r="F8" i="15" s="1"/>
  <c r="I17" i="14"/>
  <c r="I16" i="14"/>
  <c r="I15" i="14"/>
  <c r="G9" i="14" l="1"/>
  <c r="G8" i="14"/>
  <c r="F11" i="14" s="1"/>
  <c r="G11" i="14" s="1"/>
  <c r="H15" i="13"/>
  <c r="F8" i="13"/>
  <c r="F7" i="13"/>
  <c r="E10" i="13" l="1"/>
  <c r="F10" i="13"/>
  <c r="F7" i="12"/>
  <c r="F6" i="12"/>
  <c r="E9" i="12" l="1"/>
  <c r="F9" i="12" s="1"/>
  <c r="F7" i="11"/>
  <c r="F6" i="11"/>
  <c r="I15" i="10"/>
  <c r="I14" i="10"/>
  <c r="G8" i="10"/>
  <c r="G7" i="10"/>
  <c r="F10" i="10" l="1"/>
  <c r="G10" i="10" s="1"/>
  <c r="E9" i="11"/>
  <c r="F9" i="11" s="1"/>
  <c r="F6" i="9"/>
  <c r="F5" i="9"/>
  <c r="H13" i="8"/>
  <c r="G18" i="7"/>
  <c r="H18" i="7" s="1"/>
  <c r="G17" i="7"/>
  <c r="H17" i="7" s="1"/>
  <c r="G16" i="7"/>
  <c r="H16" i="7" s="1"/>
  <c r="G15" i="7"/>
  <c r="G14" i="7"/>
  <c r="G13" i="7"/>
  <c r="H13" i="7" s="1"/>
  <c r="H12" i="8"/>
  <c r="H11" i="8"/>
  <c r="F6" i="8"/>
  <c r="F5" i="8"/>
  <c r="G22" i="7"/>
  <c r="H22" i="7" s="1"/>
  <c r="G21" i="7"/>
  <c r="H21" i="7" s="1"/>
  <c r="G20" i="7"/>
  <c r="H20" i="7"/>
  <c r="G19" i="7"/>
  <c r="H19" i="7" s="1"/>
  <c r="H15" i="7"/>
  <c r="H14" i="7"/>
  <c r="H12" i="7"/>
  <c r="F6" i="7"/>
  <c r="F5" i="7"/>
  <c r="E8" i="7" l="1"/>
  <c r="F8" i="7" s="1"/>
  <c r="E8" i="9"/>
  <c r="F8" i="9" s="1"/>
  <c r="E8" i="8"/>
  <c r="F8" i="8" s="1"/>
  <c r="O16" i="6"/>
  <c r="O15" i="6"/>
  <c r="O14" i="6" l="1"/>
  <c r="O13" i="6"/>
  <c r="O12" i="6"/>
  <c r="N7" i="6" l="1"/>
  <c r="N6" i="6"/>
  <c r="F6" i="6"/>
  <c r="F5" i="6"/>
  <c r="M9" i="6" l="1"/>
  <c r="N9" i="6" s="1"/>
  <c r="E8" i="6"/>
  <c r="F8" i="6" s="1"/>
  <c r="S15" i="5"/>
  <c r="S14" i="5" l="1"/>
  <c r="S13" i="5"/>
  <c r="R8" i="5"/>
  <c r="R7" i="5"/>
  <c r="Q10" i="5" l="1"/>
  <c r="R10" i="5" s="1"/>
  <c r="I14" i="5"/>
  <c r="I13" i="5"/>
  <c r="H7" i="5"/>
  <c r="H6" i="5"/>
  <c r="G9" i="5" s="1"/>
  <c r="H9" i="5" s="1"/>
  <c r="I14" i="3"/>
  <c r="I13" i="3"/>
  <c r="I12" i="3"/>
  <c r="I11" i="3"/>
  <c r="H6" i="3"/>
  <c r="H5" i="3"/>
  <c r="I18" i="2"/>
  <c r="I17" i="2"/>
  <c r="I16" i="2"/>
  <c r="P4" i="2"/>
  <c r="O7" i="2" s="1"/>
  <c r="P7" i="2" s="1"/>
  <c r="I15" i="2"/>
  <c r="I14" i="2"/>
  <c r="I13" i="2"/>
  <c r="I12" i="2"/>
  <c r="H5" i="2"/>
  <c r="H4" i="2"/>
  <c r="G7" i="2" s="1"/>
  <c r="H7" i="2" s="1"/>
  <c r="G8" i="3" l="1"/>
  <c r="H8" i="3" s="1"/>
  <c r="M13" i="1"/>
  <c r="F10" i="1"/>
  <c r="H10" i="1" l="1"/>
  <c r="G5" i="1"/>
  <c r="G4" i="1"/>
  <c r="F7" i="1" l="1"/>
  <c r="G7" i="1" s="1"/>
</calcChain>
</file>

<file path=xl/sharedStrings.xml><?xml version="1.0" encoding="utf-8"?>
<sst xmlns="http://schemas.openxmlformats.org/spreadsheetml/2006/main" count="720" uniqueCount="195">
  <si>
    <t>FACTOR</t>
  </si>
  <si>
    <t>W.Sample</t>
  </si>
  <si>
    <t>T.V</t>
  </si>
  <si>
    <t>C.F</t>
  </si>
  <si>
    <t>Ave.Results</t>
  </si>
  <si>
    <t>Trial-1</t>
  </si>
  <si>
    <t>Trial-2</t>
  </si>
  <si>
    <t>%Difference</t>
  </si>
  <si>
    <t>Higher value</t>
  </si>
  <si>
    <t>Lower value</t>
  </si>
  <si>
    <t>KF.Factor</t>
  </si>
  <si>
    <t>%</t>
  </si>
  <si>
    <t>S.NO</t>
  </si>
  <si>
    <t>Bacth no:</t>
  </si>
  <si>
    <t>Arno:</t>
  </si>
  <si>
    <t>T.V:</t>
  </si>
  <si>
    <t>K.F factor</t>
  </si>
  <si>
    <t>Sample   wt:</t>
  </si>
  <si>
    <t>Result:</t>
  </si>
  <si>
    <t>SA002/APB/A03/029 3DAYS AIR DRY</t>
  </si>
  <si>
    <t>MV/2512/001</t>
  </si>
  <si>
    <t>DA002-BCP/B02/031</t>
  </si>
  <si>
    <t>DA002-BCP/B02/032</t>
  </si>
  <si>
    <t>SA002/APB/A03/29 OVERNIGHT ROTA DRTYING @62C</t>
  </si>
  <si>
    <t>MC/2512/002</t>
  </si>
  <si>
    <t>MC/2512/003</t>
  </si>
  <si>
    <t>MC/2512/007</t>
  </si>
  <si>
    <t>MC/2512/008</t>
  </si>
  <si>
    <t>MC/2512/009</t>
  </si>
  <si>
    <t>MC/2512/010</t>
  </si>
  <si>
    <t>MC/2512/011</t>
  </si>
  <si>
    <t>SA002/APB/A03/29 165°C@ 8Hrs opend (2g)</t>
  </si>
  <si>
    <t>SA002/APB/A03/30 165°C @ 8Hrs opend (2g)</t>
  </si>
  <si>
    <t>SA002/APB/A03/29 165°C @ 8Hrs dried (2g) Alummium Coverd</t>
  </si>
  <si>
    <t>SA002/APB/A03/30 165°C @ 8Hrs dried (2g) Alummium Coverd</t>
  </si>
  <si>
    <t>MC/2512/005</t>
  </si>
  <si>
    <t>B250795 AZOLE CHEM</t>
  </si>
  <si>
    <t>B250795 ANJI BIOSCIENCE</t>
  </si>
  <si>
    <t>MC/2512006</t>
  </si>
  <si>
    <t>N2501262</t>
  </si>
  <si>
    <t>MC/2512/004</t>
  </si>
  <si>
    <t>SA002/APB/A03/29 DRYING 91-50C</t>
  </si>
  <si>
    <t>MC/2512/012</t>
  </si>
  <si>
    <t>DA002-BCP/B02/034</t>
  </si>
  <si>
    <t>MC/2512/013</t>
  </si>
  <si>
    <t>DA002-BCP/B02/033</t>
  </si>
  <si>
    <t>MC/2512/014</t>
  </si>
  <si>
    <t>5mg/mL</t>
  </si>
  <si>
    <t>2mg/mL</t>
  </si>
  <si>
    <t>SA002/APB/A03/29@140C</t>
  </si>
  <si>
    <t>MC/2512/015</t>
  </si>
  <si>
    <t>SA002/APB/A03/29@100C over night</t>
  </si>
  <si>
    <t>MC/2512/016</t>
  </si>
  <si>
    <t xml:space="preserve">SA002/APB/A03/030 6th slurry wet solid </t>
  </si>
  <si>
    <t>MC/2512/017</t>
  </si>
  <si>
    <t xml:space="preserve">  </t>
  </si>
  <si>
    <t>5mg/ml</t>
  </si>
  <si>
    <t>MC/2512/018</t>
  </si>
  <si>
    <t>MC/2512/019</t>
  </si>
  <si>
    <t>DA004-DNT/A05/146 IPA crude(s)</t>
  </si>
  <si>
    <t>MC/2512/021</t>
  </si>
  <si>
    <t>SA002/APB/A03/29 140C A/bend-1</t>
  </si>
  <si>
    <t>MC/2512/022</t>
  </si>
  <si>
    <t>SA002/APB/A03/29 140C A/bend-2</t>
  </si>
  <si>
    <t>MC/2512/023</t>
  </si>
  <si>
    <t xml:space="preserve"> </t>
  </si>
  <si>
    <t>2mg/ml</t>
  </si>
  <si>
    <t>s.no</t>
  </si>
  <si>
    <t>MC/2512/024</t>
  </si>
  <si>
    <t>SA002/APB/A03/30  @ 100°c</t>
  </si>
  <si>
    <t>CT0583-20251102 (CONTINER-1)</t>
  </si>
  <si>
    <t>COA/2512/001</t>
  </si>
  <si>
    <t>CT0583-20251102 (CONTINER-2)</t>
  </si>
  <si>
    <t>CT0583-20251102 (CONTINER-3)</t>
  </si>
  <si>
    <t>COA/2512/003</t>
  </si>
  <si>
    <t>CT0583-20251101 (CONTINER-4)</t>
  </si>
  <si>
    <t>COA/2512/004</t>
  </si>
  <si>
    <t>COA/2512/005</t>
  </si>
  <si>
    <t>CT0583-20251101 (CONTINER-5)</t>
  </si>
  <si>
    <t>CT0583-20251101 (CONTINER-6)</t>
  </si>
  <si>
    <t>COA/2512/006</t>
  </si>
  <si>
    <t>SA002/APB/A03/029 140C 8HRS 2nd TIME</t>
  </si>
  <si>
    <t>MC/2512/025</t>
  </si>
  <si>
    <t>MC/2512/026</t>
  </si>
  <si>
    <t>SA002/APB/A03/30 ,140@4hrs -1</t>
  </si>
  <si>
    <t>SA002/APB/A03/30 ,140@4hrs -2</t>
  </si>
  <si>
    <t>MC/2512/027</t>
  </si>
  <si>
    <t>MC/2512/028</t>
  </si>
  <si>
    <t>NA</t>
  </si>
  <si>
    <t>COA /2512/002</t>
  </si>
  <si>
    <t>MC/2512/029</t>
  </si>
  <si>
    <t>SA002/APB/A03/30 ,140@4hrs BLEND</t>
  </si>
  <si>
    <t>SA002/APB/A03/30 ,140@8hrs -1</t>
  </si>
  <si>
    <t>SA002/APB/A03/30 ,140@8hrs -2</t>
  </si>
  <si>
    <t>MC/2512/030</t>
  </si>
  <si>
    <t>MC/2512/031</t>
  </si>
  <si>
    <t>ARD/COA/2512/001</t>
  </si>
  <si>
    <t>RL02250001</t>
  </si>
  <si>
    <t>SA-002/APB/A01/56/ Final solid TRAIL -1</t>
  </si>
  <si>
    <t>SA-002/APB/A01/56/ Final solid TRAIL -2</t>
  </si>
  <si>
    <t xml:space="preserve">SA-002/APB/A01/69/ Final solid </t>
  </si>
  <si>
    <t>MC/2512/039</t>
  </si>
  <si>
    <t>MC/2512/040</t>
  </si>
  <si>
    <t>KL</t>
  </si>
  <si>
    <t>SA002/APB/A02/43/  SOLID</t>
  </si>
  <si>
    <t>MC/2512/057</t>
  </si>
  <si>
    <t>SA002/APB/A02/44/ SOLID</t>
  </si>
  <si>
    <t>MC/2512/058</t>
  </si>
  <si>
    <t>CMP/25002</t>
  </si>
  <si>
    <t>B250795</t>
  </si>
  <si>
    <t>MC/2512/063</t>
  </si>
  <si>
    <t>MC/2512/064</t>
  </si>
  <si>
    <t>MC/2512/065</t>
  </si>
  <si>
    <t>SA002/APB/A02/46</t>
  </si>
  <si>
    <t>SA002/APB/A01/73 FINAL SOLID</t>
  </si>
  <si>
    <t>MC/2512/059</t>
  </si>
  <si>
    <t>MC/2512/062</t>
  </si>
  <si>
    <t>SA002/APB/A02/45</t>
  </si>
  <si>
    <t>MC/2512/061</t>
  </si>
  <si>
    <t>SA002/APB/A01/73 SOLID-2</t>
  </si>
  <si>
    <t>SA002/APB/A01/73 SOLID-2 Tr-2</t>
  </si>
  <si>
    <t>SA002/APB/A01/73 SOLID-2 Tr-3 Filtered</t>
  </si>
  <si>
    <t>SA002/APB/A02/047 Solid</t>
  </si>
  <si>
    <t>MC/2512/067</t>
  </si>
  <si>
    <t>SA002/APB/A02/048 Solid</t>
  </si>
  <si>
    <t>MC/2512/068</t>
  </si>
  <si>
    <t xml:space="preserve">SA002/APB/A02/046 BLEND </t>
  </si>
  <si>
    <t>MC/2512/069</t>
  </si>
  <si>
    <t>#######</t>
  </si>
  <si>
    <t>SA002/APB/A01/075</t>
  </si>
  <si>
    <t>MC/2512/070</t>
  </si>
  <si>
    <t>SA002/APB/A02/49 SOLID</t>
  </si>
  <si>
    <t>MC/2512/072</t>
  </si>
  <si>
    <t>SA002/APB/A02/50 SOLID</t>
  </si>
  <si>
    <t>MC/2512/073</t>
  </si>
  <si>
    <t>SA002/APB/A03/33 Sulphate salt</t>
  </si>
  <si>
    <t>LOD/2512/074</t>
  </si>
  <si>
    <t>MC/2512/079</t>
  </si>
  <si>
    <t>SA002/APB/A02/052 Blend</t>
  </si>
  <si>
    <t>SA002/APB/A02/052</t>
  </si>
  <si>
    <t>SA002/APB/A01/75 blend</t>
  </si>
  <si>
    <t>SA002/APB/A02/051</t>
  </si>
  <si>
    <t>MC/2512/077</t>
  </si>
  <si>
    <t>MC/2512/075</t>
  </si>
  <si>
    <t>MC/2512/076</t>
  </si>
  <si>
    <t>SA002/APB/A02/053</t>
  </si>
  <si>
    <t>MC/2512/080</t>
  </si>
  <si>
    <t>MC/2512/081</t>
  </si>
  <si>
    <t>SA002/APB/A02/054</t>
  </si>
  <si>
    <t>7QWMKB-LF</t>
  </si>
  <si>
    <t>COA/2512/011</t>
  </si>
  <si>
    <t>DA004-DNT/A05/163(004)WET CRUDE</t>
  </si>
  <si>
    <t>MC/2512/084</t>
  </si>
  <si>
    <t>ARD/COA/2512/002</t>
  </si>
  <si>
    <t>DA004-DNT/STG-05/25/002</t>
  </si>
  <si>
    <t>STD/2512/014</t>
  </si>
  <si>
    <t>DA002-BCP/A04/004</t>
  </si>
  <si>
    <t>MC/2512/088</t>
  </si>
  <si>
    <t>DA002-BCP/B03/001</t>
  </si>
  <si>
    <t>MC/2512/089</t>
  </si>
  <si>
    <t>LOD-1</t>
  </si>
  <si>
    <t>W1</t>
  </si>
  <si>
    <t>W2</t>
  </si>
  <si>
    <t>W3</t>
  </si>
  <si>
    <t>RESULT</t>
  </si>
  <si>
    <t>LOD-2</t>
  </si>
  <si>
    <t>MC/2512/086</t>
  </si>
  <si>
    <t>SA002/APB/A01/076</t>
  </si>
  <si>
    <t>STD/2512/013</t>
  </si>
  <si>
    <t>LOD-3</t>
  </si>
  <si>
    <t>SA002/APB/A03/33/RC-2</t>
  </si>
  <si>
    <t>ROI-I</t>
  </si>
  <si>
    <t>ROI-2</t>
  </si>
  <si>
    <t>SA002/APB/A02/055 wet solid</t>
  </si>
  <si>
    <t>MC/2512/090</t>
  </si>
  <si>
    <t>SA002/APB/A02/56</t>
  </si>
  <si>
    <t>MC/2512/091</t>
  </si>
  <si>
    <t>SA002/APB/A02/57</t>
  </si>
  <si>
    <t>MC/2512/093</t>
  </si>
  <si>
    <t>MC/2512/095</t>
  </si>
  <si>
    <t>SA002/APB/A03/33 wet</t>
  </si>
  <si>
    <t>MC/2512/096</t>
  </si>
  <si>
    <t>SA002-APB/A03/35 4hrs@110°C</t>
  </si>
  <si>
    <t>SA002/APB/A02/58</t>
  </si>
  <si>
    <t>MC/2512/097</t>
  </si>
  <si>
    <t>MC/2512/098</t>
  </si>
  <si>
    <t>MC/2512/099</t>
  </si>
  <si>
    <t>SA002/APB/A03/33 @ 100°C</t>
  </si>
  <si>
    <t>SA002/APB/A03/35 @ 100°C</t>
  </si>
  <si>
    <t>R219H24 TOLUNE</t>
  </si>
  <si>
    <t>MC/2512/100</t>
  </si>
  <si>
    <t>SA002/APB/A01/77</t>
  </si>
  <si>
    <t>MC/2512/101</t>
  </si>
  <si>
    <t>SA002/APB/A02/59</t>
  </si>
  <si>
    <t>MC/2512/105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</si>
</sst>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00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6100"/>
      <name val="Times New Roman"/>
      <family val="1"/>
    </font>
    <font>
      <sz val="12"/>
      <color theme="1"/>
      <name val="Times New Roman"/>
      <family val="1"/>
    </font>
    <font>
      <sz val="12"/>
      <color rgb="FF006100"/>
      <name val="Times New Roman"/>
      <family val="1"/>
    </font>
    <font>
      <sz val="11"/>
      <color theme="0"/>
      <name val="Times New Roman"/>
      <family val="1"/>
    </font>
    <font>
      <i/>
      <sz val="11"/>
      <color rgb="FF7F7F7F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0061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0" borderId="0" applyNumberFormat="0" applyFill="0" applyBorder="0" applyAlignment="0" applyProtection="0"/>
    <xf numFmtId="0" fontId="1" fillId="7" borderId="0" applyNumberFormat="0" applyBorder="0" applyAlignment="0" applyProtection="0"/>
  </cellStyleXfs>
  <cellXfs count="45">
    <xf numFmtId="0" fontId="0" fillId="0" borderId="0" xfId="0"/>
    <xf numFmtId="0" fontId="4" fillId="2" borderId="1" xfId="1" applyFont="1" applyBorder="1" applyAlignment="1">
      <alignment horizontal="center" vertical="center"/>
    </xf>
    <xf numFmtId="0" fontId="5" fillId="3" borderId="1" xfId="2" applyFont="1" applyBorder="1" applyAlignment="1">
      <alignment horizontal="center" vertical="center"/>
    </xf>
    <xf numFmtId="164" fontId="5" fillId="5" borderId="1" xfId="4" applyNumberFormat="1" applyFont="1" applyBorder="1" applyAlignment="1">
      <alignment horizontal="center" vertical="center"/>
    </xf>
    <xf numFmtId="0" fontId="6" fillId="2" borderId="1" xfId="1" applyFont="1" applyBorder="1" applyAlignment="1">
      <alignment horizontal="center" vertical="center"/>
    </xf>
    <xf numFmtId="164" fontId="6" fillId="2" borderId="1" xfId="1" applyNumberFormat="1" applyFont="1" applyBorder="1" applyAlignment="1">
      <alignment horizontal="center" vertical="center"/>
    </xf>
    <xf numFmtId="164" fontId="5" fillId="3" borderId="1" xfId="2" applyNumberFormat="1" applyFont="1" applyBorder="1" applyAlignment="1">
      <alignment horizontal="center" vertical="center"/>
    </xf>
    <xf numFmtId="0" fontId="7" fillId="4" borderId="1" xfId="3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6" borderId="1" xfId="5" applyFill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6" fontId="0" fillId="0" borderId="0" xfId="0" applyNumberFormat="1"/>
    <xf numFmtId="2" fontId="0" fillId="0" borderId="0" xfId="0" applyNumberFormat="1"/>
    <xf numFmtId="165" fontId="0" fillId="0" borderId="0" xfId="0" applyNumberFormat="1"/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1" fillId="3" borderId="1" xfId="2" applyFont="1" applyBorder="1" applyAlignment="1">
      <alignment horizontal="center" vertical="center"/>
    </xf>
    <xf numFmtId="164" fontId="11" fillId="5" borderId="1" xfId="4" applyNumberFormat="1" applyFont="1" applyBorder="1" applyAlignment="1">
      <alignment horizontal="center" vertical="center"/>
    </xf>
    <xf numFmtId="164" fontId="4" fillId="2" borderId="1" xfId="1" applyNumberFormat="1" applyFont="1" applyBorder="1" applyAlignment="1">
      <alignment horizontal="center" vertical="center"/>
    </xf>
    <xf numFmtId="164" fontId="11" fillId="3" borderId="1" xfId="2" applyNumberFormat="1" applyFont="1" applyBorder="1" applyAlignment="1">
      <alignment horizontal="center" vertical="center"/>
    </xf>
    <xf numFmtId="0" fontId="12" fillId="2" borderId="1" xfId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1" fillId="7" borderId="1" xfId="6" applyNumberFormat="1" applyBorder="1" applyAlignment="1">
      <alignment horizontal="center" vertical="center"/>
    </xf>
    <xf numFmtId="165" fontId="0" fillId="0" borderId="1" xfId="0" applyNumberFormat="1" applyBorder="1"/>
    <xf numFmtId="2" fontId="0" fillId="0" borderId="1" xfId="0" applyNumberFormat="1" applyBorder="1"/>
    <xf numFmtId="166" fontId="5" fillId="0" borderId="1" xfId="0" applyNumberFormat="1" applyFont="1" applyBorder="1" applyAlignment="1">
      <alignment horizontal="center" vertical="center"/>
    </xf>
    <xf numFmtId="0" fontId="4" fillId="2" borderId="1" xfId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7">
    <cellStyle name="20% - Accent2" xfId="4" builtinId="34"/>
    <cellStyle name="20% - Accent4" xfId="6" builtinId="42"/>
    <cellStyle name="40% - Accent2" xfId="2" builtinId="35"/>
    <cellStyle name="Accent2" xfId="3" builtinId="33"/>
    <cellStyle name="Explanatory Text" xfId="5" builtinId="53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13"/>
  <sheetViews>
    <sheetView workbookViewId="0">
      <selection activeCell="C17" sqref="C17"/>
    </sheetView>
  </sheetViews>
  <sheetFormatPr defaultRowHeight="15" x14ac:dyDescent="0.25"/>
  <cols>
    <col min="2" max="2" width="17" customWidth="1"/>
    <col min="3" max="3" width="18.5703125" customWidth="1"/>
    <col min="4" max="4" width="13.7109375" customWidth="1"/>
    <col min="5" max="5" width="12.85546875" customWidth="1"/>
    <col min="6" max="6" width="12.140625" customWidth="1"/>
    <col min="7" max="7" width="13.5703125" customWidth="1"/>
  </cols>
  <sheetData>
    <row r="3" spans="2:13" ht="15.75" x14ac:dyDescent="0.25">
      <c r="B3" s="1"/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</row>
    <row r="4" spans="2:13" ht="15.75" x14ac:dyDescent="0.25">
      <c r="B4" s="1" t="s">
        <v>5</v>
      </c>
      <c r="C4" s="2">
        <v>0.15659999999999999</v>
      </c>
      <c r="D4" s="2">
        <v>0.15125</v>
      </c>
      <c r="E4" s="2">
        <v>4.6500000000000004</v>
      </c>
      <c r="F4" s="2">
        <v>1000</v>
      </c>
      <c r="G4" s="3">
        <f>C4*D4/E4*F4</f>
        <v>5.093709677419354</v>
      </c>
    </row>
    <row r="5" spans="2:13" ht="15.75" x14ac:dyDescent="0.25">
      <c r="B5" s="1" t="s">
        <v>6</v>
      </c>
      <c r="C5" s="2">
        <v>0.15659999999999999</v>
      </c>
      <c r="D5" s="2">
        <v>0.15092</v>
      </c>
      <c r="E5" s="2">
        <v>4.45</v>
      </c>
      <c r="F5" s="2">
        <v>1000</v>
      </c>
      <c r="G5" s="3">
        <f>C5*D5/E5*F5</f>
        <v>5.3110274157303365</v>
      </c>
    </row>
    <row r="6" spans="2:13" ht="18.75" customHeight="1" x14ac:dyDescent="0.25">
      <c r="B6" s="38" t="s">
        <v>7</v>
      </c>
      <c r="C6" s="4" t="s">
        <v>8</v>
      </c>
      <c r="D6" s="4" t="s">
        <v>9</v>
      </c>
      <c r="E6" s="4" t="s">
        <v>3</v>
      </c>
      <c r="F6" s="4" t="s">
        <v>10</v>
      </c>
      <c r="G6" s="5" t="s">
        <v>11</v>
      </c>
    </row>
    <row r="7" spans="2:13" ht="15.75" x14ac:dyDescent="0.25">
      <c r="B7" s="38"/>
      <c r="C7" s="2">
        <v>5.3109999999999999</v>
      </c>
      <c r="D7" s="2">
        <v>5.0937000000000001</v>
      </c>
      <c r="E7" s="2">
        <v>100</v>
      </c>
      <c r="F7" s="6">
        <f>(G4+G5)/2</f>
        <v>5.2023685465748457</v>
      </c>
      <c r="G7" s="3">
        <f>(C7-D7)*E7/F7</f>
        <v>4.1769435989510315</v>
      </c>
    </row>
    <row r="9" spans="2:13" x14ac:dyDescent="0.25">
      <c r="B9" s="7" t="s">
        <v>12</v>
      </c>
      <c r="C9" s="7" t="s">
        <v>13</v>
      </c>
      <c r="D9" s="7" t="s">
        <v>14</v>
      </c>
      <c r="E9" s="7" t="s">
        <v>15</v>
      </c>
      <c r="F9" s="7" t="s">
        <v>16</v>
      </c>
      <c r="G9" s="7" t="s">
        <v>17</v>
      </c>
      <c r="H9" s="7" t="s">
        <v>18</v>
      </c>
    </row>
    <row r="10" spans="2:13" ht="15.75" x14ac:dyDescent="0.25">
      <c r="B10" s="8">
        <v>1</v>
      </c>
      <c r="C10" s="9" t="s">
        <v>19</v>
      </c>
      <c r="D10" s="9" t="s">
        <v>20</v>
      </c>
      <c r="E10" s="9">
        <v>0.5</v>
      </c>
      <c r="F10" s="10">
        <f>5.2024</f>
        <v>5.2023999999999999</v>
      </c>
      <c r="G10" s="9">
        <v>0.32718999999999998</v>
      </c>
      <c r="H10" s="11">
        <f t="shared" ref="H10" si="0">(E10*F10*100)/(G10*1000)</f>
        <v>0.79501207249610317</v>
      </c>
    </row>
    <row r="13" spans="2:13" x14ac:dyDescent="0.25">
      <c r="M13">
        <f>27*0.01*0.1001*1000000/100</f>
        <v>270.27</v>
      </c>
    </row>
  </sheetData>
  <mergeCells count="1">
    <mergeCell ref="B6:B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9"/>
  <sheetViews>
    <sheetView workbookViewId="0">
      <selection activeCell="D11" sqref="D11"/>
    </sheetView>
  </sheetViews>
  <sheetFormatPr defaultRowHeight="15" x14ac:dyDescent="0.25"/>
  <cols>
    <col min="2" max="2" width="17.7109375" customWidth="1"/>
    <col min="3" max="3" width="16.42578125" customWidth="1"/>
    <col min="4" max="4" width="20.42578125" customWidth="1"/>
    <col min="5" max="5" width="19" customWidth="1"/>
    <col min="6" max="6" width="17" customWidth="1"/>
  </cols>
  <sheetData>
    <row r="4" spans="2:6" x14ac:dyDescent="0.25">
      <c r="C4" s="14" t="s">
        <v>66</v>
      </c>
    </row>
    <row r="5" spans="2:6" ht="15.75" x14ac:dyDescent="0.25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5.75" x14ac:dyDescent="0.25">
      <c r="B6" s="2">
        <v>0.15659999999999999</v>
      </c>
      <c r="C6" s="2">
        <v>7.5810000000000002E-2</v>
      </c>
      <c r="D6" s="2">
        <v>5.65</v>
      </c>
      <c r="E6" s="2">
        <v>1000</v>
      </c>
      <c r="F6" s="3">
        <f>B6*C6/D6*E6</f>
        <v>2.1012116814159292</v>
      </c>
    </row>
    <row r="7" spans="2:6" ht="15.75" x14ac:dyDescent="0.25">
      <c r="B7" s="2">
        <v>0.15659999999999999</v>
      </c>
      <c r="C7" s="2">
        <v>7.5209999999999999E-2</v>
      </c>
      <c r="D7" s="2">
        <v>5.4</v>
      </c>
      <c r="E7" s="2">
        <v>1000</v>
      </c>
      <c r="F7" s="3">
        <f>B7*C7/D7*E7</f>
        <v>2.1810899999999998</v>
      </c>
    </row>
    <row r="8" spans="2:6" ht="15.75" x14ac:dyDescent="0.25">
      <c r="B8" s="4" t="s">
        <v>8</v>
      </c>
      <c r="C8" s="4" t="s">
        <v>9</v>
      </c>
      <c r="D8" s="4" t="s">
        <v>3</v>
      </c>
      <c r="E8" s="4" t="s">
        <v>10</v>
      </c>
      <c r="F8" s="5" t="s">
        <v>11</v>
      </c>
    </row>
    <row r="9" spans="2:6" ht="15.75" x14ac:dyDescent="0.25">
      <c r="B9" s="2">
        <v>2.1221000000000001</v>
      </c>
      <c r="C9" s="2">
        <v>2.1012</v>
      </c>
      <c r="D9" s="2">
        <v>100</v>
      </c>
      <c r="E9" s="6">
        <f>(F6+F7)/2</f>
        <v>2.1411508407079642</v>
      </c>
      <c r="F9" s="3">
        <f>(B9-C9)*D9/E9</f>
        <v>0.97611058514166271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9"/>
  <sheetViews>
    <sheetView workbookViewId="0">
      <selection activeCell="B4" sqref="B4:F9"/>
    </sheetView>
  </sheetViews>
  <sheetFormatPr defaultRowHeight="15" x14ac:dyDescent="0.25"/>
  <cols>
    <col min="2" max="2" width="18.42578125" customWidth="1"/>
    <col min="3" max="3" width="14.7109375" customWidth="1"/>
    <col min="4" max="4" width="16.42578125" customWidth="1"/>
    <col min="5" max="5" width="16.85546875" customWidth="1"/>
    <col min="6" max="6" width="16.42578125" customWidth="1"/>
  </cols>
  <sheetData>
    <row r="4" spans="2:6" x14ac:dyDescent="0.25">
      <c r="C4" s="14" t="s">
        <v>66</v>
      </c>
    </row>
    <row r="5" spans="2:6" ht="15.75" x14ac:dyDescent="0.25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5.75" x14ac:dyDescent="0.25">
      <c r="B6" s="2">
        <v>0.15659999999999999</v>
      </c>
      <c r="C6" s="2">
        <v>7.5560000000000002E-2</v>
      </c>
      <c r="D6" s="2">
        <v>5.35</v>
      </c>
      <c r="E6" s="2">
        <v>1000</v>
      </c>
      <c r="F6" s="3">
        <f>B6*C6/D6*E6</f>
        <v>2.2117188785046733</v>
      </c>
    </row>
    <row r="7" spans="2:6" ht="15.75" x14ac:dyDescent="0.25">
      <c r="B7" s="2">
        <v>0.15659999999999999</v>
      </c>
      <c r="C7" s="2">
        <v>7.5539999999999996E-2</v>
      </c>
      <c r="D7" s="2">
        <v>5.3</v>
      </c>
      <c r="E7" s="2">
        <v>1000</v>
      </c>
      <c r="F7" s="3">
        <f>B7*C7/D7*E7</f>
        <v>2.2319932075471698</v>
      </c>
    </row>
    <row r="8" spans="2:6" ht="15.75" x14ac:dyDescent="0.25">
      <c r="B8" s="4" t="s">
        <v>8</v>
      </c>
      <c r="C8" s="4" t="s">
        <v>9</v>
      </c>
      <c r="D8" s="4" t="s">
        <v>3</v>
      </c>
      <c r="E8" s="4" t="s">
        <v>10</v>
      </c>
      <c r="F8" s="5" t="s">
        <v>11</v>
      </c>
    </row>
    <row r="9" spans="2:6" ht="15.75" x14ac:dyDescent="0.25">
      <c r="B9" s="2">
        <v>2.2320000000000002</v>
      </c>
      <c r="C9" s="2">
        <v>2.2117</v>
      </c>
      <c r="D9" s="2">
        <v>100</v>
      </c>
      <c r="E9" s="6">
        <f>(F6+F7)/2</f>
        <v>2.2218560430259213</v>
      </c>
      <c r="F9" s="3">
        <f>(B9-C9)*D9/E9</f>
        <v>0.9136505519211704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15"/>
  <sheetViews>
    <sheetView tabSelected="1" topLeftCell="B1" workbookViewId="0">
      <selection activeCell="G28" sqref="G28"/>
    </sheetView>
  </sheetViews>
  <sheetFormatPr defaultRowHeight="15" x14ac:dyDescent="0.25"/>
  <cols>
    <col min="2" max="2" width="18.28515625" customWidth="1"/>
    <col min="3" max="3" width="19" customWidth="1"/>
    <col min="4" max="4" width="20.42578125" bestFit="1" customWidth="1"/>
    <col min="5" max="5" width="17.42578125" customWidth="1"/>
    <col min="6" max="6" width="18.140625" customWidth="1"/>
    <col min="7" max="7" width="11.42578125" bestFit="1" customWidth="1"/>
  </cols>
  <sheetData>
    <row r="5" spans="2:8" x14ac:dyDescent="0.25">
      <c r="C5" s="14" t="s">
        <v>66</v>
      </c>
    </row>
    <row r="6" spans="2:8" ht="15.75" x14ac:dyDescent="0.25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</row>
    <row r="7" spans="2:8" ht="15.75" x14ac:dyDescent="0.25">
      <c r="B7" s="2">
        <v>0.15659999999999999</v>
      </c>
      <c r="C7" s="2">
        <v>7.51E-2</v>
      </c>
      <c r="D7" s="2">
        <v>5.65</v>
      </c>
      <c r="E7" s="2">
        <v>1000</v>
      </c>
      <c r="F7" s="3">
        <f>B7*C7/D7*E7</f>
        <v>2.0815327433628315</v>
      </c>
    </row>
    <row r="8" spans="2:8" ht="15.75" x14ac:dyDescent="0.25">
      <c r="B8" s="2">
        <v>0.15659999999999999</v>
      </c>
      <c r="C8" s="2">
        <v>7.5670000000000001E-2</v>
      </c>
      <c r="D8" s="2">
        <v>5.65</v>
      </c>
      <c r="E8" s="2">
        <v>1000</v>
      </c>
      <c r="F8" s="3">
        <f>B8*C8/D8*E8</f>
        <v>2.0973313274336278</v>
      </c>
    </row>
    <row r="9" spans="2:8" ht="15.75" x14ac:dyDescent="0.25">
      <c r="B9" s="4" t="s">
        <v>8</v>
      </c>
      <c r="C9" s="4" t="s">
        <v>9</v>
      </c>
      <c r="D9" s="4" t="s">
        <v>3</v>
      </c>
      <c r="E9" s="4" t="s">
        <v>10</v>
      </c>
      <c r="F9" s="5" t="s">
        <v>11</v>
      </c>
    </row>
    <row r="10" spans="2:8" ht="15.75" x14ac:dyDescent="0.25">
      <c r="B10" s="2">
        <v>2.0973000000000002</v>
      </c>
      <c r="C10" s="2">
        <v>2.0815000000000001</v>
      </c>
      <c r="D10" s="2">
        <v>100</v>
      </c>
      <c r="E10" s="6">
        <f>(F7+F8)/2</f>
        <v>2.0894320353982296</v>
      </c>
      <c r="F10" s="3">
        <f>(B10-C10)*D10/E10</f>
        <v>0.75618635745616292</v>
      </c>
    </row>
    <row r="14" spans="2:8" x14ac:dyDescent="0.25">
      <c r="B14" s="7" t="s">
        <v>12</v>
      </c>
      <c r="C14" s="7" t="s">
        <v>13</v>
      </c>
      <c r="D14" s="7" t="s">
        <v>14</v>
      </c>
      <c r="E14" s="7" t="s">
        <v>15</v>
      </c>
      <c r="F14" s="7" t="s">
        <v>16</v>
      </c>
      <c r="G14" s="7" t="s">
        <v>17</v>
      </c>
      <c r="H14" s="7" t="s">
        <v>18</v>
      </c>
    </row>
    <row r="15" spans="2:8" ht="15.75" x14ac:dyDescent="0.25">
      <c r="B15" s="8">
        <v>1</v>
      </c>
      <c r="C15" s="13" t="s">
        <v>97</v>
      </c>
      <c r="D15" s="9" t="s">
        <v>96</v>
      </c>
      <c r="E15" s="9">
        <v>1.6</v>
      </c>
      <c r="F15" s="10">
        <v>2.0893999999999999</v>
      </c>
      <c r="G15" s="9">
        <v>0.50446000000000002</v>
      </c>
      <c r="H15" s="11">
        <f t="shared" ref="H15" si="0">(E15*F15*100)/(G15*1000)</f>
        <v>0.6626967450342941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O17"/>
  <sheetViews>
    <sheetView workbookViewId="0">
      <selection activeCell="D25" sqref="D25"/>
    </sheetView>
  </sheetViews>
  <sheetFormatPr defaultRowHeight="15" x14ac:dyDescent="0.25"/>
  <cols>
    <col min="3" max="3" width="17.7109375" customWidth="1"/>
    <col min="4" max="4" width="38.5703125" customWidth="1"/>
    <col min="5" max="5" width="16.7109375" customWidth="1"/>
    <col min="6" max="6" width="15.28515625" customWidth="1"/>
    <col min="7" max="7" width="22.140625" customWidth="1"/>
    <col min="11" max="11" width="21.42578125" customWidth="1"/>
    <col min="14" max="14" width="14" customWidth="1"/>
    <col min="15" max="15" width="19.42578125" customWidth="1"/>
  </cols>
  <sheetData>
    <row r="6" spans="3:15" x14ac:dyDescent="0.25">
      <c r="D6" s="14" t="s">
        <v>66</v>
      </c>
    </row>
    <row r="7" spans="3:15" ht="15.75" x14ac:dyDescent="0.25">
      <c r="C7" s="1" t="s">
        <v>0</v>
      </c>
      <c r="D7" s="1" t="s">
        <v>1</v>
      </c>
      <c r="E7" s="1" t="s">
        <v>2</v>
      </c>
      <c r="F7" s="1" t="s">
        <v>3</v>
      </c>
      <c r="G7" s="1" t="s">
        <v>4</v>
      </c>
    </row>
    <row r="8" spans="3:15" ht="15.75" x14ac:dyDescent="0.25">
      <c r="C8" s="2">
        <v>0.15659999999999999</v>
      </c>
      <c r="D8" s="2">
        <v>7.5600000000000001E-2</v>
      </c>
      <c r="E8" s="2">
        <v>5.65</v>
      </c>
      <c r="F8" s="2">
        <v>1000</v>
      </c>
      <c r="G8" s="3">
        <f>C8*D8/E8*F8</f>
        <v>2.0953911504424778</v>
      </c>
    </row>
    <row r="9" spans="3:15" ht="15.75" x14ac:dyDescent="0.25">
      <c r="C9" s="2">
        <v>0.15659999999999999</v>
      </c>
      <c r="D9" s="2">
        <v>7.5109999999999996E-2</v>
      </c>
      <c r="E9" s="2">
        <v>5.6</v>
      </c>
      <c r="F9" s="2">
        <v>1000</v>
      </c>
      <c r="G9" s="3">
        <f>C9*D9/E9*F9</f>
        <v>2.1003975000000001</v>
      </c>
    </row>
    <row r="10" spans="3:15" ht="15.75" x14ac:dyDescent="0.25">
      <c r="C10" s="4" t="s">
        <v>8</v>
      </c>
      <c r="D10" s="4" t="s">
        <v>9</v>
      </c>
      <c r="E10" s="4" t="s">
        <v>3</v>
      </c>
      <c r="F10" s="4" t="s">
        <v>10</v>
      </c>
      <c r="G10" s="5" t="s">
        <v>11</v>
      </c>
      <c r="K10" s="25"/>
      <c r="O10" s="25"/>
    </row>
    <row r="11" spans="3:15" ht="15.75" x14ac:dyDescent="0.25">
      <c r="C11" s="2">
        <v>2.1004</v>
      </c>
      <c r="D11" s="2">
        <v>2.0954000000000002</v>
      </c>
      <c r="E11" s="2">
        <v>100</v>
      </c>
      <c r="F11" s="6">
        <f>(G8+G9)/2</f>
        <v>2.097894325221239</v>
      </c>
      <c r="G11" s="3">
        <f>(C11-D11)*E11/F11</f>
        <v>0.23833421635632696</v>
      </c>
      <c r="M11" t="s">
        <v>103</v>
      </c>
    </row>
    <row r="14" spans="3:15" x14ac:dyDescent="0.25">
      <c r="C14" s="7" t="s">
        <v>12</v>
      </c>
      <c r="D14" s="7" t="s">
        <v>13</v>
      </c>
      <c r="E14" s="7" t="s">
        <v>14</v>
      </c>
      <c r="F14" s="7" t="s">
        <v>15</v>
      </c>
      <c r="G14" s="7" t="s">
        <v>16</v>
      </c>
      <c r="H14" s="7" t="s">
        <v>17</v>
      </c>
      <c r="I14" s="7" t="s">
        <v>18</v>
      </c>
      <c r="K14" s="24"/>
      <c r="O14" s="24"/>
    </row>
    <row r="15" spans="3:15" ht="15.75" x14ac:dyDescent="0.25">
      <c r="C15" s="8">
        <v>1</v>
      </c>
      <c r="D15" s="13" t="s">
        <v>98</v>
      </c>
      <c r="E15" s="9" t="s">
        <v>101</v>
      </c>
      <c r="F15" s="9">
        <v>2.4</v>
      </c>
      <c r="G15" s="10">
        <v>2.0979000000000001</v>
      </c>
      <c r="H15" s="9">
        <v>0.20580999999999999</v>
      </c>
      <c r="I15" s="11">
        <f t="shared" ref="I15" si="0">(F15*G15*100)/(H15*1000)</f>
        <v>2.4464117389825568</v>
      </c>
    </row>
    <row r="16" spans="3:15" ht="15.75" x14ac:dyDescent="0.25">
      <c r="C16" s="8">
        <v>2</v>
      </c>
      <c r="D16" s="13" t="s">
        <v>99</v>
      </c>
      <c r="E16" s="9" t="s">
        <v>101</v>
      </c>
      <c r="F16" s="9">
        <v>2.2999999999999998</v>
      </c>
      <c r="G16" s="10">
        <v>2.0979000000000001</v>
      </c>
      <c r="H16" s="9">
        <v>0.20563999999999999</v>
      </c>
      <c r="I16" s="11">
        <f t="shared" ref="I16:I17" si="1">(F16*G16*100)/(H16*1000)</f>
        <v>2.346416066913052</v>
      </c>
    </row>
    <row r="17" spans="3:9" ht="15.75" x14ac:dyDescent="0.25">
      <c r="C17" s="8">
        <v>3</v>
      </c>
      <c r="D17" s="13" t="s">
        <v>100</v>
      </c>
      <c r="E17" s="9" t="s">
        <v>102</v>
      </c>
      <c r="F17" s="9">
        <v>3.3</v>
      </c>
      <c r="G17" s="10">
        <v>2.0979000000000001</v>
      </c>
      <c r="H17" s="9">
        <v>0.20630999999999999</v>
      </c>
      <c r="I17" s="11">
        <f t="shared" si="1"/>
        <v>3.3556638068925402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9"/>
  <sheetViews>
    <sheetView workbookViewId="0">
      <selection activeCell="D23" sqref="D23"/>
    </sheetView>
  </sheetViews>
  <sheetFormatPr defaultRowHeight="15" x14ac:dyDescent="0.25"/>
  <cols>
    <col min="2" max="2" width="20" customWidth="1"/>
    <col min="3" max="3" width="15.85546875" customWidth="1"/>
    <col min="4" max="4" width="17.42578125" customWidth="1"/>
    <col min="5" max="5" width="19" customWidth="1"/>
    <col min="6" max="6" width="17" customWidth="1"/>
  </cols>
  <sheetData>
    <row r="2" spans="2:6" x14ac:dyDescent="0.25">
      <c r="B2" s="26"/>
      <c r="C2" s="26"/>
      <c r="D2" s="26"/>
      <c r="E2" s="26"/>
      <c r="F2" s="26"/>
    </row>
    <row r="3" spans="2:6" x14ac:dyDescent="0.25">
      <c r="B3" s="26"/>
      <c r="C3" s="27" t="s">
        <v>66</v>
      </c>
      <c r="D3" s="26"/>
      <c r="E3" s="26"/>
      <c r="F3" s="26"/>
    </row>
    <row r="4" spans="2:6" ht="15.75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</row>
    <row r="5" spans="2:6" ht="15.75" x14ac:dyDescent="0.25">
      <c r="B5" s="28">
        <v>0.15659999999999999</v>
      </c>
      <c r="C5" s="28">
        <v>7.5749999999999998E-2</v>
      </c>
      <c r="D5" s="28">
        <v>5.9</v>
      </c>
      <c r="E5" s="28">
        <v>1000</v>
      </c>
      <c r="F5" s="29">
        <f>B5*C5/D5*E5</f>
        <v>2.0105847457627113</v>
      </c>
    </row>
    <row r="6" spans="2:6" ht="15.75" x14ac:dyDescent="0.25">
      <c r="B6" s="28">
        <v>0.15659999999999999</v>
      </c>
      <c r="C6" s="28">
        <v>7.5259999999999994E-2</v>
      </c>
      <c r="D6" s="28">
        <v>5.6</v>
      </c>
      <c r="E6" s="28">
        <v>1000</v>
      </c>
      <c r="F6" s="29">
        <f>B6*C6/D6*E6</f>
        <v>2.1045921428571424</v>
      </c>
    </row>
    <row r="7" spans="2:6" ht="15.75" x14ac:dyDescent="0.25">
      <c r="B7" s="1" t="s">
        <v>8</v>
      </c>
      <c r="C7" s="1" t="s">
        <v>9</v>
      </c>
      <c r="D7" s="1" t="s">
        <v>3</v>
      </c>
      <c r="E7" s="1" t="s">
        <v>10</v>
      </c>
      <c r="F7" s="30" t="s">
        <v>11</v>
      </c>
    </row>
    <row r="8" spans="2:6" ht="15.75" x14ac:dyDescent="0.25">
      <c r="B8" s="28">
        <v>2.1046</v>
      </c>
      <c r="C8" s="28">
        <v>2.0106000000000002</v>
      </c>
      <c r="D8" s="28">
        <v>100</v>
      </c>
      <c r="E8" s="31">
        <f>(F5+F6)/2</f>
        <v>2.0575884443099266</v>
      </c>
      <c r="F8" s="29">
        <f>(B8-C8)*D8/E8</f>
        <v>4.5684548948526755</v>
      </c>
    </row>
    <row r="9" spans="2:6" x14ac:dyDescent="0.25">
      <c r="B9" s="26"/>
      <c r="C9" s="26"/>
      <c r="D9" s="26"/>
      <c r="E9" s="26"/>
      <c r="F9" s="26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5:I10"/>
  <sheetViews>
    <sheetView zoomScale="85" zoomScaleNormal="85" workbookViewId="0">
      <selection activeCell="H18" sqref="H18"/>
    </sheetView>
  </sheetViews>
  <sheetFormatPr defaultRowHeight="15" x14ac:dyDescent="0.25"/>
  <cols>
    <col min="5" max="5" width="12.140625" bestFit="1" customWidth="1"/>
    <col min="6" max="6" width="11.7109375" bestFit="1" customWidth="1"/>
    <col min="7" max="7" width="9.85546875" customWidth="1"/>
    <col min="8" max="8" width="13.28515625" customWidth="1"/>
    <col min="9" max="9" width="11.42578125" bestFit="1" customWidth="1"/>
  </cols>
  <sheetData>
    <row r="5" spans="5:9" x14ac:dyDescent="0.25">
      <c r="E5" s="14"/>
      <c r="F5" s="14" t="s">
        <v>66</v>
      </c>
      <c r="G5" s="14"/>
      <c r="H5" s="14"/>
      <c r="I5" s="14"/>
    </row>
    <row r="6" spans="5:9" x14ac:dyDescent="0.25">
      <c r="E6" s="32" t="s">
        <v>0</v>
      </c>
      <c r="F6" s="32" t="s">
        <v>1</v>
      </c>
      <c r="G6" s="32" t="s">
        <v>2</v>
      </c>
      <c r="H6" s="32" t="s">
        <v>3</v>
      </c>
      <c r="I6" s="32" t="s">
        <v>4</v>
      </c>
    </row>
    <row r="7" spans="5:9" ht="15.75" x14ac:dyDescent="0.25">
      <c r="E7" s="9">
        <v>0.15659999999999999</v>
      </c>
      <c r="F7" s="9">
        <v>7.5689999999999993E-2</v>
      </c>
      <c r="G7" s="9">
        <v>5.9</v>
      </c>
      <c r="H7" s="9">
        <v>1000</v>
      </c>
      <c r="I7" s="9">
        <v>2.0089999999999999</v>
      </c>
    </row>
    <row r="8" spans="5:9" ht="15.75" x14ac:dyDescent="0.25">
      <c r="E8" s="9">
        <v>0.15659999999999999</v>
      </c>
      <c r="F8" s="9">
        <v>7.5370000000000006E-2</v>
      </c>
      <c r="G8" s="9">
        <v>5.6</v>
      </c>
      <c r="H8" s="9">
        <v>1000</v>
      </c>
      <c r="I8" s="9">
        <v>2.1076999999999999</v>
      </c>
    </row>
    <row r="9" spans="5:9" ht="15.75" x14ac:dyDescent="0.25">
      <c r="E9" s="9" t="s">
        <v>8</v>
      </c>
      <c r="F9" s="9" t="s">
        <v>9</v>
      </c>
      <c r="G9" s="9" t="s">
        <v>3</v>
      </c>
      <c r="H9" s="9" t="s">
        <v>10</v>
      </c>
      <c r="I9" s="9" t="s">
        <v>11</v>
      </c>
    </row>
    <row r="10" spans="5:9" ht="15.75" x14ac:dyDescent="0.25">
      <c r="E10" s="9">
        <v>2.1076999999999999</v>
      </c>
      <c r="F10" s="9">
        <v>2.0089999999999999</v>
      </c>
      <c r="G10" s="9">
        <v>100</v>
      </c>
      <c r="H10" s="9">
        <v>2.0583</v>
      </c>
      <c r="I10" s="9">
        <v>4.7950999999999997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4"/>
  <sheetViews>
    <sheetView zoomScaleNormal="100" workbookViewId="0">
      <selection activeCell="F27" sqref="F27"/>
    </sheetView>
  </sheetViews>
  <sheetFormatPr defaultRowHeight="15" x14ac:dyDescent="0.25"/>
  <cols>
    <col min="2" max="2" width="17.7109375" customWidth="1"/>
    <col min="3" max="3" width="25" bestFit="1" customWidth="1"/>
    <col min="4" max="4" width="15.42578125" customWidth="1"/>
    <col min="5" max="5" width="16" customWidth="1"/>
    <col min="6" max="6" width="17" customWidth="1"/>
    <col min="7" max="7" width="18.7109375" customWidth="1"/>
  </cols>
  <sheetData>
    <row r="3" spans="2:8" x14ac:dyDescent="0.25">
      <c r="B3" s="26"/>
      <c r="C3" s="27" t="s">
        <v>56</v>
      </c>
      <c r="D3" s="26"/>
      <c r="E3" s="26"/>
      <c r="F3" s="26"/>
    </row>
    <row r="4" spans="2:8" ht="15.75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</row>
    <row r="5" spans="2:8" ht="15.75" x14ac:dyDescent="0.25">
      <c r="B5" s="28">
        <v>0.15659999999999999</v>
      </c>
      <c r="C5" s="28">
        <v>0.15207999999999999</v>
      </c>
      <c r="D5" s="28">
        <v>4.75</v>
      </c>
      <c r="E5" s="28">
        <v>1000</v>
      </c>
      <c r="F5" s="29">
        <f>B5*C5/D5*E5</f>
        <v>5.0138374736842097</v>
      </c>
    </row>
    <row r="6" spans="2:8" ht="15.75" x14ac:dyDescent="0.25">
      <c r="B6" s="28">
        <v>0.15659999999999999</v>
      </c>
      <c r="C6" s="28">
        <v>0.15117</v>
      </c>
      <c r="D6" s="28">
        <v>4.7</v>
      </c>
      <c r="E6" s="28">
        <v>1000</v>
      </c>
      <c r="F6" s="29">
        <f>B6*C6/D6*E6</f>
        <v>5.0368557446808504</v>
      </c>
    </row>
    <row r="7" spans="2:8" ht="15.75" x14ac:dyDescent="0.25">
      <c r="B7" s="1" t="s">
        <v>8</v>
      </c>
      <c r="C7" s="1" t="s">
        <v>9</v>
      </c>
      <c r="D7" s="1" t="s">
        <v>3</v>
      </c>
      <c r="E7" s="1" t="s">
        <v>10</v>
      </c>
      <c r="F7" s="30" t="s">
        <v>11</v>
      </c>
    </row>
    <row r="8" spans="2:8" ht="15.75" x14ac:dyDescent="0.25">
      <c r="B8" s="28">
        <v>5.0369000000000002</v>
      </c>
      <c r="C8" s="28">
        <v>5.0137999999999998</v>
      </c>
      <c r="D8" s="28">
        <v>100</v>
      </c>
      <c r="E8" s="31">
        <f>(F5+F6)/2</f>
        <v>5.0253466091825301</v>
      </c>
      <c r="F8" s="29">
        <f>(B8-C8)*D8/E8</f>
        <v>0.4596697859166774</v>
      </c>
    </row>
    <row r="12" spans="2:8" x14ac:dyDescent="0.25">
      <c r="B12" s="7" t="s">
        <v>12</v>
      </c>
      <c r="C12" s="7" t="s">
        <v>13</v>
      </c>
      <c r="D12" s="7" t="s">
        <v>14</v>
      </c>
      <c r="E12" s="7" t="s">
        <v>15</v>
      </c>
      <c r="F12" s="7" t="s">
        <v>16</v>
      </c>
      <c r="G12" s="7" t="s">
        <v>17</v>
      </c>
      <c r="H12" s="7" t="s">
        <v>18</v>
      </c>
    </row>
    <row r="13" spans="2:8" ht="15.75" x14ac:dyDescent="0.25">
      <c r="B13" s="8">
        <v>1</v>
      </c>
      <c r="C13" s="13" t="s">
        <v>104</v>
      </c>
      <c r="D13" s="9" t="s">
        <v>105</v>
      </c>
      <c r="E13" s="9">
        <v>3.65</v>
      </c>
      <c r="F13" s="10">
        <v>5.0252999999999997</v>
      </c>
      <c r="G13" s="9">
        <v>0.20713999999999999</v>
      </c>
      <c r="H13" s="11">
        <f t="shared" ref="H13" si="0">(E13*F13*100)/(G13*1000)</f>
        <v>8.8550473109973922</v>
      </c>
    </row>
    <row r="14" spans="2:8" ht="15.75" x14ac:dyDescent="0.25">
      <c r="B14" s="8">
        <v>2</v>
      </c>
      <c r="C14" s="13" t="s">
        <v>106</v>
      </c>
      <c r="D14" s="9" t="s">
        <v>107</v>
      </c>
      <c r="E14" s="9">
        <v>6.05</v>
      </c>
      <c r="F14" s="10">
        <v>5.0252999999999997</v>
      </c>
      <c r="G14" s="9">
        <v>0.20324999999999999</v>
      </c>
      <c r="H14" s="11">
        <f t="shared" ref="H14" si="1">(E14*F14*100)/(G14*1000)</f>
        <v>14.958457564575644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0"/>
  <sheetViews>
    <sheetView topLeftCell="D1" workbookViewId="0">
      <selection activeCell="R17" sqref="R17"/>
    </sheetView>
  </sheetViews>
  <sheetFormatPr defaultRowHeight="15" x14ac:dyDescent="0.25"/>
  <cols>
    <col min="2" max="2" width="17.85546875" customWidth="1"/>
    <col min="3" max="3" width="20.28515625" customWidth="1"/>
    <col min="4" max="4" width="9.42578125" customWidth="1"/>
    <col min="5" max="5" width="15.7109375" customWidth="1"/>
    <col min="6" max="6" width="15.5703125" customWidth="1"/>
    <col min="10" max="10" width="13.28515625" customWidth="1"/>
    <col min="11" max="11" width="37.140625" bestFit="1" customWidth="1"/>
    <col min="12" max="12" width="14.5703125" customWidth="1"/>
    <col min="13" max="13" width="11.7109375" customWidth="1"/>
    <col min="14" max="14" width="15.28515625" customWidth="1"/>
  </cols>
  <sheetData>
    <row r="2" spans="2:16" x14ac:dyDescent="0.25">
      <c r="J2" t="s">
        <v>65</v>
      </c>
    </row>
    <row r="3" spans="2:16" x14ac:dyDescent="0.25">
      <c r="B3" s="26"/>
      <c r="C3" s="27" t="s">
        <v>56</v>
      </c>
      <c r="D3" s="26"/>
      <c r="E3" s="26"/>
      <c r="F3" s="26"/>
      <c r="J3" s="26"/>
      <c r="K3" s="27" t="s">
        <v>56</v>
      </c>
      <c r="L3" s="26"/>
      <c r="M3" s="26"/>
      <c r="N3" s="26"/>
    </row>
    <row r="4" spans="2:16" ht="15.75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J4" s="1" t="s">
        <v>0</v>
      </c>
      <c r="K4" s="1" t="s">
        <v>1</v>
      </c>
      <c r="L4" s="1" t="s">
        <v>2</v>
      </c>
      <c r="M4" s="1" t="s">
        <v>3</v>
      </c>
      <c r="N4" s="1" t="s">
        <v>4</v>
      </c>
    </row>
    <row r="5" spans="2:16" ht="15.75" x14ac:dyDescent="0.25">
      <c r="B5" s="28">
        <v>0.15659999999999999</v>
      </c>
      <c r="C5" s="28">
        <v>0.15149000000000001</v>
      </c>
      <c r="D5" s="28">
        <v>4.8499999999999996</v>
      </c>
      <c r="E5" s="28">
        <v>1000</v>
      </c>
      <c r="F5" s="29">
        <f>B5*C5/D5*E5</f>
        <v>4.8914090721649499</v>
      </c>
      <c r="J5" s="28">
        <v>0.15659999999999999</v>
      </c>
      <c r="K5" s="28">
        <v>0.15173</v>
      </c>
      <c r="L5" s="28">
        <v>4.5</v>
      </c>
      <c r="M5" s="28">
        <v>1000</v>
      </c>
      <c r="N5" s="29">
        <f>J5*K5/L5*M5</f>
        <v>5.2802040000000003</v>
      </c>
    </row>
    <row r="6" spans="2:16" ht="15.75" x14ac:dyDescent="0.25">
      <c r="B6" s="28">
        <v>0.15659999999999999</v>
      </c>
      <c r="C6" s="28">
        <v>0.15115000000000001</v>
      </c>
      <c r="D6" s="28">
        <v>4.75</v>
      </c>
      <c r="E6" s="28">
        <v>1000</v>
      </c>
      <c r="F6" s="29">
        <f>B6*C6/D6*E6</f>
        <v>4.9831768421052631</v>
      </c>
      <c r="J6" s="28">
        <v>0.15659999999999999</v>
      </c>
      <c r="K6" s="28">
        <v>0.15106</v>
      </c>
      <c r="L6" s="28">
        <v>4.3</v>
      </c>
      <c r="M6" s="28">
        <v>1000</v>
      </c>
      <c r="N6" s="29">
        <f>J6*K6/L6*M6</f>
        <v>5.5013944186046508</v>
      </c>
    </row>
    <row r="7" spans="2:16" ht="15.75" x14ac:dyDescent="0.25">
      <c r="B7" s="1" t="s">
        <v>8</v>
      </c>
      <c r="C7" s="1" t="s">
        <v>9</v>
      </c>
      <c r="D7" s="1" t="s">
        <v>3</v>
      </c>
      <c r="E7" s="1" t="s">
        <v>10</v>
      </c>
      <c r="F7" s="30" t="s">
        <v>11</v>
      </c>
      <c r="J7" s="1" t="s">
        <v>8</v>
      </c>
      <c r="K7" s="1" t="s">
        <v>9</v>
      </c>
      <c r="L7" s="1" t="s">
        <v>3</v>
      </c>
      <c r="M7" s="1" t="s">
        <v>10</v>
      </c>
      <c r="N7" s="30" t="s">
        <v>11</v>
      </c>
    </row>
    <row r="8" spans="2:16" ht="15.75" x14ac:dyDescent="0.25">
      <c r="B8" s="28">
        <v>4.9832000000000001</v>
      </c>
      <c r="C8" s="28">
        <v>4.8914</v>
      </c>
      <c r="D8" s="28">
        <v>100</v>
      </c>
      <c r="E8" s="31">
        <f>(F5+F6)/2</f>
        <v>4.9372929571351065</v>
      </c>
      <c r="F8" s="29">
        <f>(B8-C8)*D8/E8</f>
        <v>1.859318472632574</v>
      </c>
      <c r="J8" s="28">
        <v>5.5014000000000003</v>
      </c>
      <c r="K8" s="28">
        <v>5.2801999999999998</v>
      </c>
      <c r="L8" s="28">
        <v>100</v>
      </c>
      <c r="M8" s="31">
        <f>(N5+N6)/2</f>
        <v>5.390799209302326</v>
      </c>
      <c r="N8" s="29">
        <f>(J8-K8)*L8/M8</f>
        <v>4.1032876835460561</v>
      </c>
    </row>
    <row r="10" spans="2:16" x14ac:dyDescent="0.25">
      <c r="J10" s="7" t="s">
        <v>12</v>
      </c>
      <c r="K10" s="7" t="s">
        <v>13</v>
      </c>
      <c r="L10" s="7" t="s">
        <v>14</v>
      </c>
      <c r="M10" s="7" t="s">
        <v>15</v>
      </c>
      <c r="N10" s="7" t="s">
        <v>16</v>
      </c>
      <c r="O10" s="7" t="s">
        <v>17</v>
      </c>
      <c r="P10" s="7" t="s">
        <v>18</v>
      </c>
    </row>
    <row r="11" spans="2:16" ht="15.75" x14ac:dyDescent="0.25">
      <c r="J11" s="9">
        <v>1</v>
      </c>
      <c r="K11" s="33" t="s">
        <v>108</v>
      </c>
      <c r="L11" s="9" t="s">
        <v>110</v>
      </c>
      <c r="M11" s="9">
        <v>0.3</v>
      </c>
      <c r="N11" s="10">
        <v>5.3907999999999996</v>
      </c>
      <c r="O11" s="9">
        <v>0.92137999999999998</v>
      </c>
      <c r="P11" s="11">
        <f t="shared" ref="P11:P20" si="0">(M11*N11*100)/(O11*1000)</f>
        <v>0.17552367101521629</v>
      </c>
    </row>
    <row r="12" spans="2:16" ht="15.75" x14ac:dyDescent="0.25">
      <c r="C12" t="s">
        <v>65</v>
      </c>
      <c r="J12" s="9">
        <v>2</v>
      </c>
      <c r="K12" s="33" t="s">
        <v>109</v>
      </c>
      <c r="L12" s="9" t="s">
        <v>111</v>
      </c>
      <c r="M12" s="9">
        <v>0.05</v>
      </c>
      <c r="N12" s="10">
        <v>5.3907999999999996</v>
      </c>
      <c r="O12" s="9">
        <v>0.92137999999999998</v>
      </c>
      <c r="P12" s="11">
        <f t="shared" si="0"/>
        <v>2.9253945169202718E-2</v>
      </c>
    </row>
    <row r="13" spans="2:16" ht="15.75" x14ac:dyDescent="0.25">
      <c r="J13" s="9">
        <v>3</v>
      </c>
      <c r="K13" s="33" t="s">
        <v>114</v>
      </c>
      <c r="L13" s="9" t="s">
        <v>115</v>
      </c>
      <c r="M13" s="9">
        <v>0.2</v>
      </c>
      <c r="N13" s="10">
        <v>5.3907999999999996</v>
      </c>
      <c r="O13" s="9">
        <v>0.20222999999999999</v>
      </c>
      <c r="P13" s="11">
        <f t="shared" si="0"/>
        <v>0.53313553874301545</v>
      </c>
    </row>
    <row r="14" spans="2:16" ht="15.75" x14ac:dyDescent="0.25">
      <c r="J14" s="9">
        <v>4</v>
      </c>
      <c r="K14" s="33" t="s">
        <v>113</v>
      </c>
      <c r="L14" s="9" t="s">
        <v>116</v>
      </c>
      <c r="M14" s="9">
        <v>4.3</v>
      </c>
      <c r="N14" s="10">
        <v>5.3907999999999996</v>
      </c>
      <c r="O14" s="9">
        <v>0.20383999999999999</v>
      </c>
      <c r="P14" s="11">
        <f t="shared" si="0"/>
        <v>11.371879905808477</v>
      </c>
    </row>
    <row r="15" spans="2:16" ht="15.75" x14ac:dyDescent="0.25">
      <c r="J15" s="9">
        <v>5</v>
      </c>
      <c r="K15" s="33" t="s">
        <v>117</v>
      </c>
      <c r="L15" s="9" t="s">
        <v>118</v>
      </c>
      <c r="M15" s="9">
        <v>3.65</v>
      </c>
      <c r="N15" s="10">
        <v>5.3907999999999996</v>
      </c>
      <c r="O15" s="9">
        <v>0.20802000000000001</v>
      </c>
      <c r="P15" s="11">
        <f t="shared" si="0"/>
        <v>9.4589077973271785</v>
      </c>
    </row>
    <row r="16" spans="2:16" ht="15.75" x14ac:dyDescent="0.25">
      <c r="J16" s="9">
        <v>6</v>
      </c>
      <c r="K16" s="33" t="s">
        <v>119</v>
      </c>
      <c r="L16" s="9" t="s">
        <v>112</v>
      </c>
      <c r="M16" s="9">
        <v>0</v>
      </c>
      <c r="N16" s="10">
        <v>5.3907999999999996</v>
      </c>
      <c r="O16" s="9">
        <v>0</v>
      </c>
      <c r="P16" s="11" t="s">
        <v>128</v>
      </c>
    </row>
    <row r="17" spans="10:16" ht="15.75" x14ac:dyDescent="0.25">
      <c r="J17" s="9">
        <v>7</v>
      </c>
      <c r="K17" s="33" t="s">
        <v>120</v>
      </c>
      <c r="L17" s="9" t="s">
        <v>112</v>
      </c>
      <c r="M17" s="9">
        <v>0.7</v>
      </c>
      <c r="N17" s="10">
        <v>5.3907999999999996</v>
      </c>
      <c r="O17" s="9">
        <v>0.20824999999999999</v>
      </c>
      <c r="P17" s="11">
        <f t="shared" si="0"/>
        <v>1.8120336134453778</v>
      </c>
    </row>
    <row r="18" spans="10:16" ht="15.75" x14ac:dyDescent="0.25">
      <c r="J18" s="9">
        <v>8</v>
      </c>
      <c r="K18" s="33" t="s">
        <v>121</v>
      </c>
      <c r="L18" s="9" t="s">
        <v>112</v>
      </c>
      <c r="M18" s="9">
        <v>1.6</v>
      </c>
      <c r="N18" s="10">
        <v>5.3907999999999996</v>
      </c>
      <c r="O18" s="9">
        <v>0.20885000000000001</v>
      </c>
      <c r="P18" s="11">
        <f t="shared" si="0"/>
        <v>4.1298922671774001</v>
      </c>
    </row>
    <row r="19" spans="10:16" ht="15.75" x14ac:dyDescent="0.25">
      <c r="J19" s="9">
        <v>9</v>
      </c>
      <c r="K19" s="33" t="s">
        <v>122</v>
      </c>
      <c r="L19" s="9" t="s">
        <v>123</v>
      </c>
      <c r="M19" s="9">
        <v>7.9</v>
      </c>
      <c r="N19" s="10">
        <v>5.3907999999999996</v>
      </c>
      <c r="O19" s="9">
        <v>0.34733999999999998</v>
      </c>
      <c r="P19" s="11">
        <f t="shared" si="0"/>
        <v>12.260989232452353</v>
      </c>
    </row>
    <row r="20" spans="10:16" ht="15.75" x14ac:dyDescent="0.25">
      <c r="J20" s="9">
        <v>10</v>
      </c>
      <c r="K20" s="33" t="s">
        <v>124</v>
      </c>
      <c r="L20" s="9" t="s">
        <v>125</v>
      </c>
      <c r="M20" s="9">
        <v>9.0500000000000007</v>
      </c>
      <c r="N20" s="10">
        <v>5.3907999999999996</v>
      </c>
      <c r="O20" s="9">
        <v>0.37352000000000002</v>
      </c>
      <c r="P20" s="11">
        <f t="shared" si="0"/>
        <v>13.061346112657956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25"/>
  <sheetViews>
    <sheetView topLeftCell="A4" workbookViewId="0">
      <selection activeCell="H13" sqref="H13"/>
    </sheetView>
  </sheetViews>
  <sheetFormatPr defaultRowHeight="15" x14ac:dyDescent="0.25"/>
  <cols>
    <col min="2" max="2" width="14.85546875" customWidth="1"/>
    <col min="3" max="3" width="25.85546875" bestFit="1" customWidth="1"/>
    <col min="4" max="4" width="13.85546875" customWidth="1"/>
    <col min="5" max="5" width="15.140625" customWidth="1"/>
    <col min="6" max="6" width="16" customWidth="1"/>
    <col min="7" max="7" width="15.42578125" customWidth="1"/>
  </cols>
  <sheetData>
    <row r="4" spans="2:8" x14ac:dyDescent="0.25">
      <c r="B4" s="26"/>
      <c r="C4" s="27" t="s">
        <v>56</v>
      </c>
      <c r="D4" s="26"/>
      <c r="E4" s="26"/>
      <c r="F4" s="26"/>
    </row>
    <row r="5" spans="2:8" ht="15.75" x14ac:dyDescent="0.25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</row>
    <row r="6" spans="2:8" ht="15.75" x14ac:dyDescent="0.25">
      <c r="B6" s="28">
        <v>0.15659999999999999</v>
      </c>
      <c r="C6" s="28">
        <v>0.15024999999999999</v>
      </c>
      <c r="D6" s="28">
        <v>4.5</v>
      </c>
      <c r="E6" s="28">
        <v>1000</v>
      </c>
      <c r="F6" s="29">
        <f>B6*C6/D6*E6</f>
        <v>5.228699999999999</v>
      </c>
    </row>
    <row r="7" spans="2:8" ht="15.75" x14ac:dyDescent="0.25">
      <c r="B7" s="28">
        <v>0.15659999999999999</v>
      </c>
      <c r="C7" s="28">
        <v>0.15176999999999999</v>
      </c>
      <c r="D7" s="28">
        <v>4.4000000000000004</v>
      </c>
      <c r="E7" s="28">
        <v>1000</v>
      </c>
      <c r="F7" s="29">
        <f>B7*C7/D7*E7</f>
        <v>5.4016322727272721</v>
      </c>
    </row>
    <row r="8" spans="2:8" ht="15.75" x14ac:dyDescent="0.25">
      <c r="B8" s="1" t="s">
        <v>8</v>
      </c>
      <c r="C8" s="1" t="s">
        <v>9</v>
      </c>
      <c r="D8" s="1" t="s">
        <v>3</v>
      </c>
      <c r="E8" s="1" t="s">
        <v>10</v>
      </c>
      <c r="F8" s="30" t="s">
        <v>11</v>
      </c>
    </row>
    <row r="9" spans="2:8" ht="15.75" x14ac:dyDescent="0.25">
      <c r="B9" s="28">
        <v>5.4016000000000002</v>
      </c>
      <c r="C9" s="28">
        <v>5.2286999999999999</v>
      </c>
      <c r="D9" s="28">
        <v>100</v>
      </c>
      <c r="E9" s="31">
        <f>(F6+F7)/2</f>
        <v>5.3151661363636356</v>
      </c>
      <c r="F9" s="29">
        <f>(B9-C9)*D9/E9</f>
        <v>3.25295570381342</v>
      </c>
    </row>
    <row r="12" spans="2:8" x14ac:dyDescent="0.25">
      <c r="B12" s="7" t="s">
        <v>12</v>
      </c>
      <c r="C12" s="7" t="s">
        <v>13</v>
      </c>
      <c r="D12" s="7" t="s">
        <v>14</v>
      </c>
      <c r="E12" s="7" t="s">
        <v>15</v>
      </c>
      <c r="F12" s="7" t="s">
        <v>16</v>
      </c>
      <c r="G12" s="7" t="s">
        <v>17</v>
      </c>
      <c r="H12" s="7" t="s">
        <v>18</v>
      </c>
    </row>
    <row r="13" spans="2:8" ht="15.75" x14ac:dyDescent="0.25">
      <c r="B13" s="9">
        <v>1</v>
      </c>
      <c r="C13" s="33" t="s">
        <v>126</v>
      </c>
      <c r="D13" s="9" t="s">
        <v>127</v>
      </c>
      <c r="E13" s="9">
        <v>5</v>
      </c>
      <c r="F13" s="10">
        <v>5.3151999999999999</v>
      </c>
      <c r="G13" s="9">
        <v>0.20488000000000001</v>
      </c>
      <c r="H13" s="11">
        <f>(E13*F13*100)/(G13*1000)</f>
        <v>12.971495509566575</v>
      </c>
    </row>
    <row r="14" spans="2:8" ht="15.75" x14ac:dyDescent="0.25">
      <c r="B14" s="9">
        <v>2</v>
      </c>
      <c r="C14" s="33" t="s">
        <v>129</v>
      </c>
      <c r="D14" s="9" t="s">
        <v>130</v>
      </c>
      <c r="E14" s="9">
        <v>8</v>
      </c>
      <c r="F14" s="10">
        <v>5.3151999999999999</v>
      </c>
      <c r="G14" s="9">
        <v>0.50153999999999999</v>
      </c>
      <c r="H14" s="11">
        <f>(E14*F14*100)/(G14*1000)</f>
        <v>8.4782071220640436</v>
      </c>
    </row>
    <row r="15" spans="2:8" ht="15.75" x14ac:dyDescent="0.25">
      <c r="B15" s="9">
        <v>3</v>
      </c>
      <c r="C15" s="33" t="s">
        <v>131</v>
      </c>
      <c r="D15" s="9" t="s">
        <v>132</v>
      </c>
      <c r="E15" s="9">
        <f>7.5+6.3</f>
        <v>13.8</v>
      </c>
      <c r="F15" s="10">
        <v>5.3151999999999999</v>
      </c>
      <c r="G15" s="9">
        <v>0.36932999999999999</v>
      </c>
      <c r="H15" s="11">
        <f>(E15*F15*100)/(G15*1000)</f>
        <v>19.860222565185609</v>
      </c>
    </row>
    <row r="16" spans="2:8" ht="15.75" x14ac:dyDescent="0.25">
      <c r="B16" s="9">
        <v>4</v>
      </c>
      <c r="C16" s="33" t="s">
        <v>133</v>
      </c>
      <c r="D16" s="9" t="s">
        <v>134</v>
      </c>
      <c r="E16" s="9">
        <v>20.8</v>
      </c>
      <c r="F16" s="10">
        <v>5.3151999999999999</v>
      </c>
      <c r="G16" s="9">
        <v>0.39617999999999998</v>
      </c>
      <c r="H16" s="11">
        <f>(E16*F16*100)/(G16*1000)</f>
        <v>27.905537886819126</v>
      </c>
    </row>
    <row r="25" spans="7:7" x14ac:dyDescent="0.25">
      <c r="G25" t="s">
        <v>55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1"/>
  <sheetViews>
    <sheetView workbookViewId="0">
      <selection activeCell="C13" sqref="C13"/>
    </sheetView>
  </sheetViews>
  <sheetFormatPr defaultRowHeight="15" x14ac:dyDescent="0.25"/>
  <cols>
    <col min="2" max="2" width="14.28515625" customWidth="1"/>
    <col min="3" max="3" width="15.42578125" customWidth="1"/>
    <col min="4" max="4" width="13" customWidth="1"/>
    <col min="5" max="5" width="13.85546875" customWidth="1"/>
    <col min="6" max="6" width="15.85546875" customWidth="1"/>
    <col min="7" max="7" width="11.42578125" bestFit="1" customWidth="1"/>
  </cols>
  <sheetData>
    <row r="3" spans="2:8" x14ac:dyDescent="0.25">
      <c r="B3" s="26"/>
      <c r="C3" s="27" t="s">
        <v>56</v>
      </c>
      <c r="D3" s="26"/>
      <c r="E3" s="26"/>
      <c r="F3" s="26"/>
    </row>
    <row r="4" spans="2:8" ht="15.75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</row>
    <row r="5" spans="2:8" ht="15.75" x14ac:dyDescent="0.25">
      <c r="B5" s="28">
        <v>0.15659999999999999</v>
      </c>
      <c r="C5" s="28">
        <v>0.15154000000000001</v>
      </c>
      <c r="D5" s="28">
        <v>4.5999999999999996</v>
      </c>
      <c r="E5" s="28">
        <v>1000</v>
      </c>
      <c r="F5" s="29">
        <f>B5*C5/D5*E5</f>
        <v>5.1589486956521737</v>
      </c>
    </row>
    <row r="6" spans="2:8" ht="15.75" x14ac:dyDescent="0.25">
      <c r="B6" s="28">
        <v>0.15659999999999999</v>
      </c>
      <c r="C6" s="28">
        <v>0.15179000000000001</v>
      </c>
      <c r="D6" s="28">
        <v>4.4000000000000004</v>
      </c>
      <c r="E6" s="28">
        <v>1000</v>
      </c>
      <c r="F6" s="29">
        <f>B6*C6/D6*E6</f>
        <v>5.4023440909090912</v>
      </c>
    </row>
    <row r="7" spans="2:8" ht="15.75" x14ac:dyDescent="0.25">
      <c r="B7" s="1" t="s">
        <v>8</v>
      </c>
      <c r="C7" s="1" t="s">
        <v>9</v>
      </c>
      <c r="D7" s="1" t="s">
        <v>3</v>
      </c>
      <c r="E7" s="1" t="s">
        <v>10</v>
      </c>
      <c r="F7" s="30" t="s">
        <v>11</v>
      </c>
    </row>
    <row r="8" spans="2:8" ht="15.75" x14ac:dyDescent="0.25">
      <c r="B8" s="28">
        <v>5.4023000000000003</v>
      </c>
      <c r="C8" s="28">
        <v>5.1589</v>
      </c>
      <c r="D8" s="28">
        <v>100</v>
      </c>
      <c r="E8" s="31">
        <f>(F5+F6)/2</f>
        <v>5.280646393280632</v>
      </c>
      <c r="F8" s="29">
        <f>(B8-C8)*D8/E8</f>
        <v>4.6092842025876806</v>
      </c>
    </row>
    <row r="12" spans="2:8" x14ac:dyDescent="0.25">
      <c r="B12" s="7" t="s">
        <v>12</v>
      </c>
      <c r="C12" s="7" t="s">
        <v>13</v>
      </c>
      <c r="D12" s="7" t="s">
        <v>14</v>
      </c>
      <c r="E12" s="7" t="s">
        <v>15</v>
      </c>
      <c r="F12" s="7" t="s">
        <v>16</v>
      </c>
      <c r="G12" s="7" t="s">
        <v>17</v>
      </c>
      <c r="H12" s="7" t="s">
        <v>18</v>
      </c>
    </row>
    <row r="13" spans="2:8" ht="15.75" x14ac:dyDescent="0.25">
      <c r="B13" s="9">
        <v>1</v>
      </c>
      <c r="C13" s="33" t="s">
        <v>135</v>
      </c>
      <c r="D13" s="9" t="s">
        <v>136</v>
      </c>
      <c r="E13" s="9">
        <v>1.35</v>
      </c>
      <c r="F13" s="10">
        <f>5.2806</f>
        <v>5.2805999999999997</v>
      </c>
      <c r="G13" s="9">
        <f>21.01/1000</f>
        <v>2.1010000000000001E-2</v>
      </c>
      <c r="H13" s="11">
        <f>(E13*F13*100)/(G13*1000)</f>
        <v>33.930556877677297</v>
      </c>
    </row>
    <row r="21" spans="5:5" x14ac:dyDescent="0.25">
      <c r="E21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8"/>
  <sheetViews>
    <sheetView workbookViewId="0">
      <selection activeCell="L20" sqref="L20"/>
    </sheetView>
  </sheetViews>
  <sheetFormatPr defaultRowHeight="15" x14ac:dyDescent="0.25"/>
  <cols>
    <col min="3" max="3" width="17.5703125" customWidth="1"/>
    <col min="4" max="4" width="59.7109375" customWidth="1"/>
    <col min="5" max="5" width="17.7109375" customWidth="1"/>
    <col min="6" max="6" width="12.85546875" customWidth="1"/>
    <col min="7" max="7" width="14.28515625" customWidth="1"/>
    <col min="8" max="8" width="15.42578125" customWidth="1"/>
    <col min="12" max="13" width="11.7109375" bestFit="1" customWidth="1"/>
  </cols>
  <sheetData>
    <row r="3" spans="3:16" ht="15.75" x14ac:dyDescent="0.25">
      <c r="C3" s="1"/>
      <c r="D3" s="1" t="s">
        <v>0</v>
      </c>
      <c r="E3" s="1" t="s">
        <v>1</v>
      </c>
      <c r="F3" s="1" t="s">
        <v>2</v>
      </c>
      <c r="G3" s="1" t="s">
        <v>3</v>
      </c>
      <c r="H3" s="1" t="s">
        <v>4</v>
      </c>
      <c r="K3" s="1"/>
      <c r="L3" s="1" t="s">
        <v>0</v>
      </c>
      <c r="M3" s="1" t="s">
        <v>1</v>
      </c>
      <c r="N3" s="1" t="s">
        <v>2</v>
      </c>
      <c r="O3" s="1" t="s">
        <v>3</v>
      </c>
      <c r="P3" s="1" t="s">
        <v>4</v>
      </c>
    </row>
    <row r="4" spans="3:16" ht="15.75" x14ac:dyDescent="0.25">
      <c r="C4" s="1" t="s">
        <v>5</v>
      </c>
      <c r="D4" s="2">
        <v>0.15659999999999999</v>
      </c>
      <c r="E4" s="2">
        <v>0.15192</v>
      </c>
      <c r="F4" s="2">
        <v>4.55</v>
      </c>
      <c r="G4" s="2">
        <v>1000</v>
      </c>
      <c r="H4" s="3">
        <f>D4*E4/F4*G4</f>
        <v>5.2287191208791208</v>
      </c>
      <c r="K4" s="1" t="s">
        <v>5</v>
      </c>
      <c r="L4" s="2">
        <v>0.15659999999999999</v>
      </c>
      <c r="M4" s="2">
        <v>7.5499999999999998E-2</v>
      </c>
      <c r="N4" s="2">
        <v>7.2</v>
      </c>
      <c r="O4" s="2">
        <v>1000</v>
      </c>
      <c r="P4" s="3">
        <f>L4*M4/N4*O4</f>
        <v>1.6421249999999996</v>
      </c>
    </row>
    <row r="5" spans="3:16" ht="15.75" x14ac:dyDescent="0.25">
      <c r="C5" s="1" t="s">
        <v>6</v>
      </c>
      <c r="D5" s="2">
        <v>0.15659999999999999</v>
      </c>
      <c r="E5" s="2">
        <v>0.15196999999999999</v>
      </c>
      <c r="F5" s="2">
        <v>4.5999999999999996</v>
      </c>
      <c r="G5" s="2">
        <v>1000</v>
      </c>
      <c r="H5" s="3">
        <f>D5*E5/F5*G5</f>
        <v>5.1735873913043466</v>
      </c>
      <c r="K5" s="1"/>
      <c r="L5" s="2"/>
      <c r="M5" s="2"/>
      <c r="N5" s="2"/>
      <c r="O5" s="2"/>
      <c r="P5" s="3"/>
    </row>
    <row r="6" spans="3:16" ht="15.75" x14ac:dyDescent="0.25">
      <c r="C6" s="38" t="s">
        <v>7</v>
      </c>
      <c r="D6" s="4" t="s">
        <v>8</v>
      </c>
      <c r="E6" s="4" t="s">
        <v>9</v>
      </c>
      <c r="F6" s="4" t="s">
        <v>3</v>
      </c>
      <c r="G6" s="4" t="s">
        <v>10</v>
      </c>
      <c r="H6" s="5" t="s">
        <v>11</v>
      </c>
      <c r="K6" s="38" t="s">
        <v>7</v>
      </c>
      <c r="L6" s="4" t="s">
        <v>8</v>
      </c>
      <c r="M6" s="4" t="s">
        <v>9</v>
      </c>
      <c r="N6" s="4" t="s">
        <v>3</v>
      </c>
      <c r="O6" s="4" t="s">
        <v>10</v>
      </c>
      <c r="P6" s="5" t="s">
        <v>11</v>
      </c>
    </row>
    <row r="7" spans="3:16" ht="15.75" x14ac:dyDescent="0.25">
      <c r="C7" s="38"/>
      <c r="D7" s="2">
        <v>5.2286999999999999</v>
      </c>
      <c r="E7" s="2">
        <v>5.1736000000000004</v>
      </c>
      <c r="F7" s="2">
        <v>100</v>
      </c>
      <c r="G7" s="6">
        <f>(H4+H5)/2</f>
        <v>5.2011532560917342</v>
      </c>
      <c r="H7" s="3">
        <f>(D7-E7)*F7/G7</f>
        <v>1.0593804352037663</v>
      </c>
      <c r="K7" s="38"/>
      <c r="L7" s="2">
        <v>5.2286999999999999</v>
      </c>
      <c r="M7" s="2">
        <v>5.1736000000000004</v>
      </c>
      <c r="N7" s="2">
        <v>100</v>
      </c>
      <c r="O7" s="6">
        <f>(P4+P5)/2</f>
        <v>0.82106249999999981</v>
      </c>
      <c r="P7" s="3">
        <f>(L7-M7)*N7/O7</f>
        <v>6.710816777041881</v>
      </c>
    </row>
    <row r="11" spans="3:16" x14ac:dyDescent="0.25">
      <c r="C11" s="7" t="s">
        <v>12</v>
      </c>
      <c r="D11" s="7" t="s">
        <v>13</v>
      </c>
      <c r="E11" s="7" t="s">
        <v>14</v>
      </c>
      <c r="F11" s="7" t="s">
        <v>15</v>
      </c>
      <c r="G11" s="7" t="s">
        <v>16</v>
      </c>
      <c r="H11" s="7" t="s">
        <v>17</v>
      </c>
      <c r="I11" s="7" t="s">
        <v>18</v>
      </c>
    </row>
    <row r="12" spans="3:16" ht="15.75" x14ac:dyDescent="0.25">
      <c r="C12" s="8">
        <v>1</v>
      </c>
      <c r="D12" s="9" t="s">
        <v>21</v>
      </c>
      <c r="E12" s="9" t="s">
        <v>24</v>
      </c>
      <c r="F12" s="9">
        <v>0.15</v>
      </c>
      <c r="G12" s="10">
        <v>5.2012</v>
      </c>
      <c r="H12" s="9">
        <v>0.50451000000000001</v>
      </c>
      <c r="I12" s="11">
        <f t="shared" ref="I12" si="0">(F12*G12*100)/(H12*1000)</f>
        <v>0.15464113694475828</v>
      </c>
    </row>
    <row r="13" spans="3:16" ht="15.75" x14ac:dyDescent="0.25">
      <c r="C13" s="8">
        <v>2</v>
      </c>
      <c r="D13" s="9" t="s">
        <v>22</v>
      </c>
      <c r="E13" s="9" t="s">
        <v>25</v>
      </c>
      <c r="F13" s="9">
        <v>0.1</v>
      </c>
      <c r="G13" s="10">
        <v>5.2012</v>
      </c>
      <c r="H13" s="9">
        <v>0.50309999999999999</v>
      </c>
      <c r="I13" s="11">
        <f t="shared" ref="I13" si="1">(F13*G13*100)/(H13*1000)</f>
        <v>0.10338302524349037</v>
      </c>
    </row>
    <row r="14" spans="3:16" ht="15.75" x14ac:dyDescent="0.25">
      <c r="C14" s="8">
        <v>3</v>
      </c>
      <c r="D14" s="9" t="s">
        <v>23</v>
      </c>
      <c r="E14" s="9" t="s">
        <v>26</v>
      </c>
      <c r="F14" s="9">
        <v>6.2</v>
      </c>
      <c r="G14" s="10">
        <v>5.2012</v>
      </c>
      <c r="H14" s="9">
        <v>0.43309999999999998</v>
      </c>
      <c r="I14" s="11">
        <f t="shared" ref="I14" si="2">(F14*G14*100)/(H14*1000)</f>
        <v>7.445726160240131</v>
      </c>
    </row>
    <row r="15" spans="3:16" ht="15.75" x14ac:dyDescent="0.25">
      <c r="C15" s="8">
        <v>4</v>
      </c>
      <c r="D15" s="9" t="s">
        <v>31</v>
      </c>
      <c r="E15" s="9" t="s">
        <v>27</v>
      </c>
      <c r="F15" s="9">
        <v>0.65</v>
      </c>
      <c r="G15" s="10">
        <v>1.6420999999999999</v>
      </c>
      <c r="H15" s="9">
        <v>0.37039</v>
      </c>
      <c r="I15" s="11">
        <f t="shared" ref="I15" si="3">(F15*G15*100)/(H15*1000)</f>
        <v>0.28817327681632871</v>
      </c>
    </row>
    <row r="16" spans="3:16" ht="15.75" x14ac:dyDescent="0.25">
      <c r="C16" s="8">
        <v>5</v>
      </c>
      <c r="D16" s="9" t="s">
        <v>32</v>
      </c>
      <c r="E16" s="9" t="s">
        <v>28</v>
      </c>
      <c r="F16" s="9">
        <v>0.95</v>
      </c>
      <c r="G16" s="10">
        <v>1.6420999999999999</v>
      </c>
      <c r="H16" s="9">
        <v>0.39512000000000003</v>
      </c>
      <c r="I16" s="11">
        <f t="shared" ref="I16" si="4">(F16*G16*100)/(H16*1000)</f>
        <v>0.39481549908888436</v>
      </c>
    </row>
    <row r="17" spans="3:9" ht="15.75" x14ac:dyDescent="0.25">
      <c r="C17" s="8">
        <v>6</v>
      </c>
      <c r="D17" s="9" t="s">
        <v>33</v>
      </c>
      <c r="E17" s="9" t="s">
        <v>29</v>
      </c>
      <c r="F17" s="11">
        <v>0.5</v>
      </c>
      <c r="G17" s="10">
        <v>1.6420999999999999</v>
      </c>
      <c r="H17" s="9">
        <v>0.45316000000000001</v>
      </c>
      <c r="I17" s="11">
        <f t="shared" ref="I17" si="5">(F17*G17*100)/(H17*1000)</f>
        <v>0.18118324653543999</v>
      </c>
    </row>
    <row r="18" spans="3:9" ht="15.75" x14ac:dyDescent="0.25">
      <c r="C18" s="8">
        <v>7</v>
      </c>
      <c r="D18" s="9" t="s">
        <v>34</v>
      </c>
      <c r="E18" s="9" t="s">
        <v>30</v>
      </c>
      <c r="F18" s="9">
        <v>0.75</v>
      </c>
      <c r="G18" s="10">
        <v>1.6420999999999999</v>
      </c>
      <c r="H18" s="12">
        <v>0.35970000000000002</v>
      </c>
      <c r="I18" s="11">
        <f t="shared" ref="I18" si="6">(F18*G18*100)/(H18*1000)</f>
        <v>0.34238949124270218</v>
      </c>
    </row>
  </sheetData>
  <mergeCells count="2">
    <mergeCell ref="C6:C7"/>
    <mergeCell ref="K6:K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18"/>
  <sheetViews>
    <sheetView workbookViewId="0">
      <selection activeCell="F32" sqref="F32"/>
    </sheetView>
  </sheetViews>
  <sheetFormatPr defaultRowHeight="15" x14ac:dyDescent="0.25"/>
  <cols>
    <col min="2" max="2" width="18.42578125" customWidth="1"/>
    <col min="3" max="3" width="20.42578125" customWidth="1"/>
    <col min="4" max="4" width="24.7109375" bestFit="1" customWidth="1"/>
    <col min="5" max="5" width="18.140625" customWidth="1"/>
    <col min="6" max="6" width="12.85546875" customWidth="1"/>
    <col min="7" max="7" width="17.140625" customWidth="1"/>
    <col min="8" max="8" width="15.7109375" customWidth="1"/>
  </cols>
  <sheetData>
    <row r="4" spans="2:9" x14ac:dyDescent="0.25">
      <c r="B4" s="26"/>
      <c r="C4" s="27" t="s">
        <v>56</v>
      </c>
      <c r="D4" s="26"/>
      <c r="E4" s="26"/>
      <c r="F4" s="26"/>
    </row>
    <row r="5" spans="2:9" ht="15.75" x14ac:dyDescent="0.25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</row>
    <row r="6" spans="2:9" ht="15.75" x14ac:dyDescent="0.25">
      <c r="B6" s="28">
        <v>0.15659999999999999</v>
      </c>
      <c r="C6" s="28">
        <v>0.15178</v>
      </c>
      <c r="D6" s="28">
        <v>4.6500000000000004</v>
      </c>
      <c r="E6" s="28">
        <v>1000</v>
      </c>
      <c r="F6" s="29">
        <f>B6*C6/D6*E6</f>
        <v>5.1115587096774187</v>
      </c>
    </row>
    <row r="7" spans="2:9" ht="15.75" x14ac:dyDescent="0.25">
      <c r="B7" s="28">
        <v>0.15659999999999999</v>
      </c>
      <c r="C7" s="28">
        <v>0.15096999999999999</v>
      </c>
      <c r="D7" s="28">
        <v>4.55</v>
      </c>
      <c r="E7" s="28">
        <v>1000</v>
      </c>
      <c r="F7" s="29">
        <f>B7*C7/D7*E7</f>
        <v>5.1960224175824168</v>
      </c>
    </row>
    <row r="8" spans="2:9" ht="15.75" x14ac:dyDescent="0.25">
      <c r="B8" s="1" t="s">
        <v>8</v>
      </c>
      <c r="C8" s="1" t="s">
        <v>9</v>
      </c>
      <c r="D8" s="1" t="s">
        <v>3</v>
      </c>
      <c r="E8" s="1" t="s">
        <v>10</v>
      </c>
      <c r="F8" s="30" t="s">
        <v>11</v>
      </c>
    </row>
    <row r="9" spans="2:9" ht="15.75" x14ac:dyDescent="0.25">
      <c r="B9" s="28">
        <v>5.1959999999999997</v>
      </c>
      <c r="C9" s="28">
        <v>5.1116000000000001</v>
      </c>
      <c r="D9" s="28">
        <v>100</v>
      </c>
      <c r="E9" s="31">
        <f>(F6+F7)/2</f>
        <v>5.1537905636299177</v>
      </c>
      <c r="F9" s="29">
        <f>(B9-C9)*D9/E9</f>
        <v>1.6376296040356553</v>
      </c>
    </row>
    <row r="13" spans="2:9" x14ac:dyDescent="0.25">
      <c r="C13" s="7" t="s">
        <v>12</v>
      </c>
      <c r="D13" s="7" t="s">
        <v>13</v>
      </c>
      <c r="E13" s="7" t="s">
        <v>14</v>
      </c>
      <c r="F13" s="7" t="s">
        <v>15</v>
      </c>
      <c r="G13" s="7" t="s">
        <v>16</v>
      </c>
      <c r="H13" s="7" t="s">
        <v>17</v>
      </c>
      <c r="I13" s="7" t="s">
        <v>18</v>
      </c>
    </row>
    <row r="14" spans="2:9" ht="15.75" x14ac:dyDescent="0.25">
      <c r="C14" s="9">
        <v>1</v>
      </c>
      <c r="D14" s="33" t="s">
        <v>138</v>
      </c>
      <c r="E14" s="9" t="s">
        <v>137</v>
      </c>
      <c r="F14" s="9">
        <v>5.25</v>
      </c>
      <c r="G14" s="34">
        <v>5.1538000000000004</v>
      </c>
      <c r="H14" s="9">
        <v>0.20272000000000001</v>
      </c>
      <c r="I14" s="11">
        <f>(F14*G14*100)/(H14*1000)</f>
        <v>13.347203038674035</v>
      </c>
    </row>
    <row r="15" spans="2:9" ht="15.75" x14ac:dyDescent="0.25">
      <c r="C15" s="9">
        <v>2</v>
      </c>
      <c r="D15" s="33" t="s">
        <v>140</v>
      </c>
      <c r="E15" s="9" t="s">
        <v>143</v>
      </c>
      <c r="F15" s="9">
        <v>4.0999999999999996</v>
      </c>
      <c r="G15" s="34">
        <v>5.1538000000000004</v>
      </c>
      <c r="H15" s="9">
        <v>0.20116000000000001</v>
      </c>
      <c r="I15" s="11">
        <f>(F15*G15*100)/(H15*1000)</f>
        <v>10.504364684827998</v>
      </c>
    </row>
    <row r="16" spans="2:9" ht="15.75" x14ac:dyDescent="0.25">
      <c r="C16" s="9">
        <v>3</v>
      </c>
      <c r="D16" s="33" t="s">
        <v>141</v>
      </c>
      <c r="E16" s="9" t="s">
        <v>144</v>
      </c>
      <c r="F16" s="9">
        <v>5.55</v>
      </c>
      <c r="G16" s="34">
        <v>5.1538000000000004</v>
      </c>
      <c r="H16" s="9">
        <v>0.20738999999999999</v>
      </c>
      <c r="I16" s="11">
        <f>(F16*G16*100)/(H16*1000)</f>
        <v>13.792174164617387</v>
      </c>
    </row>
    <row r="17" spans="3:9" ht="15.75" x14ac:dyDescent="0.25">
      <c r="C17" s="9">
        <v>4</v>
      </c>
      <c r="D17" s="33" t="s">
        <v>139</v>
      </c>
      <c r="E17" s="9" t="s">
        <v>142</v>
      </c>
      <c r="F17" s="9">
        <v>5.2</v>
      </c>
      <c r="G17" s="34">
        <v>5.1538000000000004</v>
      </c>
      <c r="H17" s="9">
        <v>0.20649000000000001</v>
      </c>
      <c r="I17" s="11">
        <f>(F17*G17*100)/(H17*1000)</f>
        <v>12.97872051915347</v>
      </c>
    </row>
    <row r="18" spans="3:9" ht="15.75" x14ac:dyDescent="0.25">
      <c r="C18" s="9">
        <v>4</v>
      </c>
      <c r="D18" s="33" t="s">
        <v>145</v>
      </c>
      <c r="E18" s="9" t="s">
        <v>146</v>
      </c>
      <c r="F18" s="9">
        <v>5.21</v>
      </c>
      <c r="G18" s="34">
        <v>5.1538000000000004</v>
      </c>
      <c r="H18" s="9">
        <v>0.20091000000000001</v>
      </c>
      <c r="I18" s="11">
        <f>(F18*G18*100)/(H18*1000)</f>
        <v>13.364838982629038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27"/>
  <sheetViews>
    <sheetView topLeftCell="B1" workbookViewId="0">
      <selection activeCell="M25" sqref="M25"/>
    </sheetView>
  </sheetViews>
  <sheetFormatPr defaultRowHeight="15" x14ac:dyDescent="0.25"/>
  <cols>
    <col min="2" max="2" width="14.28515625" customWidth="1"/>
    <col min="3" max="3" width="19.140625" customWidth="1"/>
    <col min="4" max="4" width="19.28515625" customWidth="1"/>
    <col min="5" max="5" width="10.140625" customWidth="1"/>
    <col min="6" max="6" width="11.85546875" customWidth="1"/>
    <col min="7" max="7" width="11.7109375" customWidth="1"/>
    <col min="8" max="8" width="7.7109375" customWidth="1"/>
    <col min="10" max="10" width="16.7109375" customWidth="1"/>
    <col min="11" max="11" width="12.85546875" customWidth="1"/>
    <col min="12" max="12" width="13.42578125" customWidth="1"/>
    <col min="13" max="13" width="24.28515625" customWidth="1"/>
    <col min="14" max="14" width="14.7109375" customWidth="1"/>
    <col min="15" max="15" width="9.85546875" customWidth="1"/>
    <col min="16" max="16" width="12.7109375" customWidth="1"/>
  </cols>
  <sheetData>
    <row r="4" spans="2:14" x14ac:dyDescent="0.25">
      <c r="B4" s="26"/>
      <c r="C4" s="27" t="s">
        <v>56</v>
      </c>
      <c r="D4" s="26"/>
      <c r="E4" s="26"/>
      <c r="F4" s="26"/>
    </row>
    <row r="5" spans="2:14" ht="15.75" x14ac:dyDescent="0.25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</row>
    <row r="6" spans="2:14" ht="15.75" x14ac:dyDescent="0.25">
      <c r="B6" s="28">
        <v>0.15659999999999999</v>
      </c>
      <c r="C6" s="28">
        <v>0.15076999999999999</v>
      </c>
      <c r="D6" s="28">
        <v>4.3</v>
      </c>
      <c r="E6" s="28">
        <v>1000</v>
      </c>
      <c r="F6" s="29">
        <f>B6*C6/D6*E6</f>
        <v>5.4908330232558136</v>
      </c>
    </row>
    <row r="7" spans="2:14" ht="15.75" x14ac:dyDescent="0.25">
      <c r="B7" s="28">
        <v>0.15659999999999999</v>
      </c>
      <c r="C7" s="28">
        <v>0.15140999999999999</v>
      </c>
      <c r="D7" s="28">
        <v>4.25</v>
      </c>
      <c r="E7" s="28">
        <v>1000</v>
      </c>
      <c r="F7" s="29">
        <f>B7*C7/D7*E7</f>
        <v>5.5790131764705881</v>
      </c>
    </row>
    <row r="8" spans="2:14" ht="15.75" x14ac:dyDescent="0.25">
      <c r="B8" s="1" t="s">
        <v>8</v>
      </c>
      <c r="C8" s="1" t="s">
        <v>9</v>
      </c>
      <c r="D8" s="1" t="s">
        <v>3</v>
      </c>
      <c r="E8" s="1" t="s">
        <v>10</v>
      </c>
      <c r="F8" s="30" t="s">
        <v>11</v>
      </c>
      <c r="N8" t="s">
        <v>55</v>
      </c>
    </row>
    <row r="9" spans="2:14" ht="15.75" x14ac:dyDescent="0.25">
      <c r="B9" s="28">
        <v>5.5789999999999997</v>
      </c>
      <c r="C9" s="28">
        <v>5.4908000000000001</v>
      </c>
      <c r="D9" s="28">
        <v>100</v>
      </c>
      <c r="E9" s="31">
        <f>(F6+F7)/2</f>
        <v>5.5349230998632013</v>
      </c>
      <c r="F9" s="29">
        <f>(B9-C9)*D9/E9</f>
        <v>1.5935180743916664</v>
      </c>
    </row>
    <row r="12" spans="2:14" x14ac:dyDescent="0.25">
      <c r="B12" s="7" t="s">
        <v>12</v>
      </c>
      <c r="C12" s="7" t="s">
        <v>13</v>
      </c>
      <c r="D12" s="7" t="s">
        <v>14</v>
      </c>
      <c r="E12" s="7" t="s">
        <v>15</v>
      </c>
      <c r="F12" s="7" t="s">
        <v>16</v>
      </c>
      <c r="G12" s="7" t="s">
        <v>17</v>
      </c>
      <c r="H12" s="7" t="s">
        <v>18</v>
      </c>
    </row>
    <row r="13" spans="2:14" ht="15.75" x14ac:dyDescent="0.25">
      <c r="B13" s="9">
        <v>1</v>
      </c>
      <c r="C13" s="33" t="s">
        <v>148</v>
      </c>
      <c r="D13" s="9" t="s">
        <v>147</v>
      </c>
      <c r="E13" s="9">
        <v>4.05</v>
      </c>
      <c r="F13" s="34">
        <v>5.5349000000000004</v>
      </c>
      <c r="G13" s="9">
        <v>0.20179</v>
      </c>
      <c r="H13" s="11">
        <f>(E13*F13*100)/(G13*1000)</f>
        <v>11.10874919470737</v>
      </c>
    </row>
    <row r="14" spans="2:14" ht="15.75" x14ac:dyDescent="0.25">
      <c r="B14" s="9">
        <v>2</v>
      </c>
      <c r="C14" s="33" t="s">
        <v>149</v>
      </c>
      <c r="D14" s="9" t="s">
        <v>150</v>
      </c>
      <c r="E14" s="9">
        <v>0.05</v>
      </c>
      <c r="F14" s="34">
        <v>5.5349000000000004</v>
      </c>
      <c r="G14" s="9">
        <v>0.50351000000000001</v>
      </c>
      <c r="H14" s="11">
        <f>(E14*F14*100)/(G14*1000)</f>
        <v>5.4963158626442382E-2</v>
      </c>
    </row>
    <row r="23" spans="6:13" x14ac:dyDescent="0.25">
      <c r="G23" t="s">
        <v>55</v>
      </c>
    </row>
    <row r="25" spans="6:13" x14ac:dyDescent="0.25">
      <c r="M25" t="s">
        <v>65</v>
      </c>
    </row>
    <row r="27" spans="6:13" x14ac:dyDescent="0.25">
      <c r="F27" t="s">
        <v>65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Q17"/>
  <sheetViews>
    <sheetView topLeftCell="B1" workbookViewId="0">
      <selection activeCell="I18" sqref="I18"/>
    </sheetView>
  </sheetViews>
  <sheetFormatPr defaultRowHeight="15" x14ac:dyDescent="0.25"/>
  <cols>
    <col min="2" max="2" width="14.7109375" customWidth="1"/>
    <col min="3" max="3" width="36.140625" customWidth="1"/>
    <col min="4" max="4" width="15.28515625" customWidth="1"/>
    <col min="5" max="5" width="14.7109375" customWidth="1"/>
    <col min="6" max="6" width="16" customWidth="1"/>
    <col min="7" max="7" width="18.140625" customWidth="1"/>
    <col min="12" max="12" width="19.5703125" customWidth="1"/>
  </cols>
  <sheetData>
    <row r="4" spans="2:17" x14ac:dyDescent="0.25">
      <c r="B4" s="26"/>
      <c r="C4" s="27" t="s">
        <v>56</v>
      </c>
      <c r="D4" s="26"/>
      <c r="E4" s="26"/>
      <c r="F4" s="26"/>
    </row>
    <row r="5" spans="2:17" ht="15.75" x14ac:dyDescent="0.25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J5" s="26"/>
      <c r="K5" s="27" t="s">
        <v>66</v>
      </c>
      <c r="L5" s="26"/>
      <c r="M5" s="26"/>
      <c r="N5" s="26"/>
    </row>
    <row r="6" spans="2:17" ht="15.75" x14ac:dyDescent="0.25">
      <c r="B6" s="28">
        <v>0.15659999999999999</v>
      </c>
      <c r="C6" s="28">
        <v>0.15126000000000001</v>
      </c>
      <c r="D6" s="28">
        <v>4.3499999999999996</v>
      </c>
      <c r="E6" s="28">
        <v>1000</v>
      </c>
      <c r="F6" s="29">
        <f>B6*C6/D6*E6</f>
        <v>5.4453600000000009</v>
      </c>
      <c r="J6" s="1" t="s">
        <v>0</v>
      </c>
      <c r="K6" s="1" t="s">
        <v>1</v>
      </c>
      <c r="L6" s="1" t="s">
        <v>2</v>
      </c>
      <c r="M6" s="1" t="s">
        <v>3</v>
      </c>
      <c r="N6" s="1" t="s">
        <v>4</v>
      </c>
    </row>
    <row r="7" spans="2:17" ht="15.75" x14ac:dyDescent="0.25">
      <c r="B7" s="28">
        <v>0.15659999999999999</v>
      </c>
      <c r="C7" s="28">
        <v>0.15079000000000001</v>
      </c>
      <c r="D7" s="28">
        <v>4.25</v>
      </c>
      <c r="E7" s="28">
        <v>1000</v>
      </c>
      <c r="F7" s="29">
        <f>B7*C7/D7*E7</f>
        <v>5.5561680000000004</v>
      </c>
      <c r="J7" s="28">
        <v>0.15659999999999999</v>
      </c>
      <c r="K7" s="28">
        <v>7.1400000000000005E-2</v>
      </c>
      <c r="L7" s="28">
        <v>5.55</v>
      </c>
      <c r="M7" s="28">
        <v>1000</v>
      </c>
      <c r="N7" s="29">
        <f>J7*K7/L7*M7</f>
        <v>2.0146378378378378</v>
      </c>
    </row>
    <row r="8" spans="2:17" ht="15.75" x14ac:dyDescent="0.25">
      <c r="B8" s="1" t="s">
        <v>8</v>
      </c>
      <c r="C8" s="1" t="s">
        <v>9</v>
      </c>
      <c r="D8" s="1" t="s">
        <v>3</v>
      </c>
      <c r="E8" s="1" t="s">
        <v>10</v>
      </c>
      <c r="F8" s="30" t="s">
        <v>11</v>
      </c>
      <c r="J8" s="28">
        <v>0.15659999999999999</v>
      </c>
      <c r="K8" s="28">
        <v>7.1609999999999993E-2</v>
      </c>
      <c r="L8" s="28">
        <v>5.7</v>
      </c>
      <c r="M8" s="28">
        <v>1000</v>
      </c>
      <c r="N8" s="29">
        <f>J8*K8/L8*M8</f>
        <v>1.9673905263157889</v>
      </c>
    </row>
    <row r="9" spans="2:17" ht="15.75" x14ac:dyDescent="0.25">
      <c r="B9" s="28">
        <v>5.5561999999999996</v>
      </c>
      <c r="C9" s="28">
        <v>5.4454000000000002</v>
      </c>
      <c r="D9" s="28">
        <v>100</v>
      </c>
      <c r="E9" s="31">
        <f>(F6+F7)/2</f>
        <v>5.5007640000000002</v>
      </c>
      <c r="F9" s="29">
        <f>(B9-C9)*D9/E9</f>
        <v>2.0142656547344941</v>
      </c>
      <c r="J9" s="1" t="s">
        <v>8</v>
      </c>
      <c r="K9" s="1" t="s">
        <v>9</v>
      </c>
      <c r="L9" s="1" t="s">
        <v>3</v>
      </c>
      <c r="M9" s="1" t="s">
        <v>10</v>
      </c>
      <c r="N9" s="30" t="s">
        <v>11</v>
      </c>
    </row>
    <row r="10" spans="2:17" ht="15.75" x14ac:dyDescent="0.25">
      <c r="J10" s="28">
        <v>2.0146000000000002</v>
      </c>
      <c r="K10" s="28">
        <v>1.9674</v>
      </c>
      <c r="L10" s="28">
        <v>100</v>
      </c>
      <c r="M10" s="31">
        <f>(N7+N8)/2</f>
        <v>1.9910141820768135</v>
      </c>
      <c r="N10" s="29">
        <f>(J10-K10)*L10/M10</f>
        <v>2.3706511196603395</v>
      </c>
    </row>
    <row r="11" spans="2:17" x14ac:dyDescent="0.25">
      <c r="B11" s="7" t="s">
        <v>12</v>
      </c>
      <c r="C11" s="7" t="s">
        <v>13</v>
      </c>
      <c r="D11" s="7" t="s">
        <v>14</v>
      </c>
      <c r="E11" s="7" t="s">
        <v>15</v>
      </c>
      <c r="F11" s="7" t="s">
        <v>16</v>
      </c>
      <c r="G11" s="7" t="s">
        <v>17</v>
      </c>
      <c r="H11" s="7" t="s">
        <v>18</v>
      </c>
    </row>
    <row r="12" spans="2:17" ht="15.75" x14ac:dyDescent="0.25">
      <c r="B12" s="9">
        <v>1</v>
      </c>
      <c r="C12" s="33" t="s">
        <v>151</v>
      </c>
      <c r="D12" s="9" t="s">
        <v>152</v>
      </c>
      <c r="E12" s="9">
        <v>0.4</v>
      </c>
      <c r="F12" s="34">
        <v>5.5007999999999999</v>
      </c>
      <c r="G12" s="9">
        <v>0.50170000000000003</v>
      </c>
      <c r="H12" s="11">
        <f>(E12*F12*100)/(G12*1000)</f>
        <v>0.43857285230217258</v>
      </c>
    </row>
    <row r="13" spans="2:17" x14ac:dyDescent="0.25">
      <c r="D13" t="s">
        <v>65</v>
      </c>
      <c r="K13" s="7" t="s">
        <v>12</v>
      </c>
      <c r="L13" s="7" t="s">
        <v>13</v>
      </c>
      <c r="M13" s="7" t="s">
        <v>14</v>
      </c>
      <c r="N13" s="7" t="s">
        <v>15</v>
      </c>
      <c r="O13" s="7" t="s">
        <v>16</v>
      </c>
      <c r="P13" s="7" t="s">
        <v>17</v>
      </c>
      <c r="Q13" s="7" t="s">
        <v>18</v>
      </c>
    </row>
    <row r="14" spans="2:17" ht="15.75" x14ac:dyDescent="0.25">
      <c r="K14" s="9">
        <v>1</v>
      </c>
      <c r="L14" s="33" t="s">
        <v>154</v>
      </c>
      <c r="M14" s="9" t="s">
        <v>153</v>
      </c>
      <c r="N14" s="9">
        <v>4</v>
      </c>
      <c r="O14" s="34">
        <v>1.9910000000000001</v>
      </c>
      <c r="P14" s="9">
        <v>0.50592999999999999</v>
      </c>
      <c r="Q14" s="11">
        <f>(N14*O14*100)/(P14*1000)</f>
        <v>1.5741308086098869</v>
      </c>
    </row>
    <row r="16" spans="2:17" x14ac:dyDescent="0.25">
      <c r="E16" t="s">
        <v>65</v>
      </c>
    </row>
    <row r="17" spans="6:6" x14ac:dyDescent="0.25">
      <c r="F17" t="s">
        <v>65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S31"/>
  <sheetViews>
    <sheetView zoomScale="85" zoomScaleNormal="85" workbookViewId="0">
      <selection activeCell="D24" sqref="D24"/>
    </sheetView>
  </sheetViews>
  <sheetFormatPr defaultRowHeight="15" x14ac:dyDescent="0.25"/>
  <cols>
    <col min="2" max="2" width="23.42578125" customWidth="1"/>
    <col min="3" max="3" width="17.42578125" customWidth="1"/>
    <col min="4" max="4" width="28.140625" bestFit="1" customWidth="1"/>
    <col min="5" max="5" width="20.42578125" bestFit="1" customWidth="1"/>
    <col min="6" max="6" width="12.5703125" customWidth="1"/>
    <col min="18" max="18" width="16.140625" customWidth="1"/>
  </cols>
  <sheetData>
    <row r="4" spans="2:9" x14ac:dyDescent="0.25">
      <c r="B4" s="26"/>
      <c r="C4" s="27" t="s">
        <v>56</v>
      </c>
      <c r="D4" s="26"/>
      <c r="E4" s="26"/>
      <c r="F4" s="26"/>
    </row>
    <row r="5" spans="2:9" ht="15.75" x14ac:dyDescent="0.25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</row>
    <row r="6" spans="2:9" ht="15.75" x14ac:dyDescent="0.25">
      <c r="B6" s="28">
        <v>0.15659999999999999</v>
      </c>
      <c r="C6" s="28">
        <v>0.15115999999999999</v>
      </c>
      <c r="D6" s="28">
        <v>4.45</v>
      </c>
      <c r="E6" s="28">
        <v>1000</v>
      </c>
      <c r="F6" s="29">
        <f>B6*C6/D6*E6</f>
        <v>5.3194732584269655</v>
      </c>
    </row>
    <row r="7" spans="2:9" ht="15.75" x14ac:dyDescent="0.25">
      <c r="B7" s="28">
        <v>0.15659999999999999</v>
      </c>
      <c r="C7" s="28">
        <v>0.15101000000000001</v>
      </c>
      <c r="D7" s="28">
        <v>4.4000000000000004</v>
      </c>
      <c r="E7" s="28">
        <v>1000</v>
      </c>
      <c r="F7" s="29">
        <f>B7*C7/D7*E7</f>
        <v>5.3745831818181804</v>
      </c>
    </row>
    <row r="8" spans="2:9" ht="15.75" x14ac:dyDescent="0.25">
      <c r="B8" s="1" t="s">
        <v>8</v>
      </c>
      <c r="C8" s="1" t="s">
        <v>9</v>
      </c>
      <c r="D8" s="1" t="s">
        <v>3</v>
      </c>
      <c r="E8" s="1" t="s">
        <v>10</v>
      </c>
      <c r="F8" s="30" t="s">
        <v>11</v>
      </c>
    </row>
    <row r="9" spans="2:9" ht="15.75" x14ac:dyDescent="0.25">
      <c r="B9" s="28">
        <v>5.3746</v>
      </c>
      <c r="C9" s="28">
        <v>5.3194999999999997</v>
      </c>
      <c r="D9" s="28">
        <v>100</v>
      </c>
      <c r="E9" s="31">
        <f>(F6+F7)/2</f>
        <v>5.3470282201225725</v>
      </c>
      <c r="F9" s="29">
        <f>(B9-C9)*D9/E9</f>
        <v>1.030478945157639</v>
      </c>
    </row>
    <row r="13" spans="2:9" x14ac:dyDescent="0.25">
      <c r="C13" s="7" t="s">
        <v>12</v>
      </c>
      <c r="D13" s="7" t="s">
        <v>13</v>
      </c>
      <c r="E13" s="7" t="s">
        <v>14</v>
      </c>
      <c r="F13" s="7" t="s">
        <v>15</v>
      </c>
      <c r="G13" s="7" t="s">
        <v>16</v>
      </c>
      <c r="H13" s="7" t="s">
        <v>17</v>
      </c>
      <c r="I13" s="7" t="s">
        <v>18</v>
      </c>
    </row>
    <row r="14" spans="2:9" ht="15.75" x14ac:dyDescent="0.25">
      <c r="C14" s="9">
        <v>1</v>
      </c>
      <c r="D14" s="33" t="s">
        <v>129</v>
      </c>
      <c r="E14" s="9" t="s">
        <v>155</v>
      </c>
      <c r="F14" s="9">
        <v>12.8</v>
      </c>
      <c r="G14" s="31">
        <v>5.3470000000000004</v>
      </c>
      <c r="H14" s="9">
        <v>0.99397000000000002</v>
      </c>
      <c r="I14" s="11">
        <f t="shared" ref="I14:I19" si="0">(F14*G14*100)/(H14*1000)</f>
        <v>6.8856806543457054</v>
      </c>
    </row>
    <row r="15" spans="2:9" ht="15.75" x14ac:dyDescent="0.25">
      <c r="C15" s="9">
        <v>2</v>
      </c>
      <c r="D15" s="33" t="s">
        <v>156</v>
      </c>
      <c r="E15" s="9" t="s">
        <v>157</v>
      </c>
      <c r="F15" s="9">
        <v>2.5</v>
      </c>
      <c r="G15" s="31">
        <v>5.3470000000000004</v>
      </c>
      <c r="H15" s="9">
        <v>0.40615000000000001</v>
      </c>
      <c r="I15" s="11">
        <f t="shared" si="0"/>
        <v>3.2912716976486522</v>
      </c>
    </row>
    <row r="16" spans="2:9" ht="15.75" x14ac:dyDescent="0.25">
      <c r="C16" s="9">
        <v>3</v>
      </c>
      <c r="D16" s="33" t="s">
        <v>158</v>
      </c>
      <c r="E16" s="9" t="s">
        <v>159</v>
      </c>
      <c r="F16" s="9">
        <v>3.85</v>
      </c>
      <c r="G16" s="31">
        <v>5.3470000000000004</v>
      </c>
      <c r="H16" s="9">
        <v>0.49928</v>
      </c>
      <c r="I16" s="11">
        <f t="shared" si="0"/>
        <v>4.1231273033167763</v>
      </c>
    </row>
    <row r="17" spans="3:19" ht="15.75" x14ac:dyDescent="0.25">
      <c r="C17" s="9">
        <v>4</v>
      </c>
      <c r="D17" s="33" t="s">
        <v>167</v>
      </c>
      <c r="E17" s="9" t="s">
        <v>166</v>
      </c>
      <c r="F17" s="9">
        <v>3.7</v>
      </c>
      <c r="G17" s="31">
        <v>5.3470000000000004</v>
      </c>
      <c r="H17" s="9">
        <v>0.29842999999999997</v>
      </c>
      <c r="I17" s="11">
        <f t="shared" si="0"/>
        <v>6.6293268103072771</v>
      </c>
    </row>
    <row r="18" spans="3:19" ht="15.75" x14ac:dyDescent="0.25">
      <c r="C18" s="9">
        <v>5</v>
      </c>
      <c r="D18" s="33" t="s">
        <v>145</v>
      </c>
      <c r="E18" s="9" t="s">
        <v>168</v>
      </c>
      <c r="F18" s="9">
        <v>23.9</v>
      </c>
      <c r="G18" s="31">
        <v>5.3470000000000004</v>
      </c>
      <c r="H18" s="9">
        <v>1.00023</v>
      </c>
      <c r="I18" s="11">
        <f t="shared" si="0"/>
        <v>12.776391429971108</v>
      </c>
      <c r="L18" s="40" t="s">
        <v>160</v>
      </c>
      <c r="M18" s="41"/>
      <c r="O18" s="43" t="s">
        <v>165</v>
      </c>
      <c r="P18" s="44"/>
      <c r="R18" s="43" t="s">
        <v>169</v>
      </c>
      <c r="S18" s="44"/>
    </row>
    <row r="19" spans="3:19" ht="15.75" x14ac:dyDescent="0.25">
      <c r="C19" s="9">
        <v>6</v>
      </c>
      <c r="D19" s="33" t="s">
        <v>173</v>
      </c>
      <c r="E19" s="9" t="s">
        <v>174</v>
      </c>
      <c r="F19" s="9">
        <v>5.3</v>
      </c>
      <c r="G19" s="31">
        <v>5.3470000000000004</v>
      </c>
      <c r="H19" s="9">
        <v>0.22298999999999999</v>
      </c>
      <c r="I19" s="11">
        <f t="shared" si="0"/>
        <v>12.708686488183329</v>
      </c>
      <c r="L19" s="39" t="s">
        <v>129</v>
      </c>
      <c r="M19" s="39"/>
      <c r="O19" s="42" t="s">
        <v>145</v>
      </c>
      <c r="P19" s="42"/>
      <c r="R19" s="42" t="s">
        <v>170</v>
      </c>
      <c r="S19" s="42"/>
    </row>
    <row r="20" spans="3:19" x14ac:dyDescent="0.25">
      <c r="L20" s="13" t="s">
        <v>161</v>
      </c>
      <c r="M20" s="13">
        <v>77.080569999999994</v>
      </c>
      <c r="O20" s="13" t="s">
        <v>161</v>
      </c>
      <c r="P20" s="13">
        <v>79.043040000000005</v>
      </c>
      <c r="R20" s="13" t="s">
        <v>161</v>
      </c>
      <c r="S20" s="13">
        <v>74.871759999999995</v>
      </c>
    </row>
    <row r="21" spans="3:19" x14ac:dyDescent="0.25">
      <c r="L21" s="13" t="s">
        <v>162</v>
      </c>
      <c r="M21" s="35">
        <v>78.091099999999997</v>
      </c>
      <c r="O21" s="13" t="s">
        <v>162</v>
      </c>
      <c r="P21" s="13">
        <v>80.035139999999998</v>
      </c>
      <c r="R21" s="13" t="s">
        <v>162</v>
      </c>
      <c r="S21" s="13">
        <v>75.503150000000005</v>
      </c>
    </row>
    <row r="22" spans="3:19" x14ac:dyDescent="0.25">
      <c r="L22" s="13" t="s">
        <v>163</v>
      </c>
      <c r="M22" s="13">
        <v>78.003569999999996</v>
      </c>
      <c r="O22" s="13" t="s">
        <v>163</v>
      </c>
      <c r="P22" s="35">
        <v>79.904399999999995</v>
      </c>
      <c r="R22" s="13" t="s">
        <v>163</v>
      </c>
      <c r="S22" s="13">
        <v>75.383880000000005</v>
      </c>
    </row>
    <row r="23" spans="3:19" x14ac:dyDescent="0.25">
      <c r="L23" s="13" t="s">
        <v>164</v>
      </c>
      <c r="M23" s="36">
        <f>(M21-M22)/(M21-M20)*100</f>
        <v>8.6617913372191566</v>
      </c>
      <c r="O23" s="13" t="s">
        <v>164</v>
      </c>
      <c r="P23" s="36">
        <f>(P21-P22)/(P21-P20)*100</f>
        <v>13.178107045661106</v>
      </c>
      <c r="R23" s="13" t="s">
        <v>164</v>
      </c>
      <c r="S23" s="36">
        <f>(S21-S22)/(S21-S20)*100</f>
        <v>18.890067945326702</v>
      </c>
    </row>
    <row r="26" spans="3:19" x14ac:dyDescent="0.25">
      <c r="L26" s="40" t="s">
        <v>171</v>
      </c>
      <c r="M26" s="41"/>
      <c r="O26" s="40" t="s">
        <v>172</v>
      </c>
      <c r="P26" s="41"/>
    </row>
    <row r="27" spans="3:19" x14ac:dyDescent="0.25">
      <c r="L27" s="39" t="s">
        <v>129</v>
      </c>
      <c r="M27" s="39"/>
      <c r="O27" s="39" t="s">
        <v>145</v>
      </c>
      <c r="P27" s="39"/>
    </row>
    <row r="28" spans="3:19" x14ac:dyDescent="0.25">
      <c r="L28" s="13" t="s">
        <v>161</v>
      </c>
      <c r="M28" s="13">
        <v>45.467529999999996</v>
      </c>
      <c r="O28" s="13" t="s">
        <v>161</v>
      </c>
      <c r="P28" s="13">
        <v>44.246319999999997</v>
      </c>
    </row>
    <row r="29" spans="3:19" x14ac:dyDescent="0.25">
      <c r="L29" s="13" t="s">
        <v>162</v>
      </c>
      <c r="M29" s="13">
        <v>46.479559999999999</v>
      </c>
      <c r="O29" s="13" t="s">
        <v>162</v>
      </c>
      <c r="P29" s="13">
        <v>45.27948</v>
      </c>
    </row>
    <row r="30" spans="3:19" x14ac:dyDescent="0.25">
      <c r="L30" s="13" t="s">
        <v>163</v>
      </c>
      <c r="M30" s="13">
        <v>45.468559999999997</v>
      </c>
      <c r="O30" s="13" t="s">
        <v>163</v>
      </c>
      <c r="P30" s="13">
        <v>44.246830000000003</v>
      </c>
    </row>
    <row r="31" spans="3:19" x14ac:dyDescent="0.25">
      <c r="L31" s="13" t="s">
        <v>164</v>
      </c>
      <c r="M31" s="36">
        <f>(M30-M28)/(M29-M28)*100</f>
        <v>0.10177563906209139</v>
      </c>
      <c r="O31" s="13" t="s">
        <v>164</v>
      </c>
      <c r="P31" s="36">
        <f>(P30-P28)/(P29-P28)*100</f>
        <v>4.9363118975333971E-2</v>
      </c>
    </row>
  </sheetData>
  <mergeCells count="10">
    <mergeCell ref="L18:M18"/>
    <mergeCell ref="O18:P18"/>
    <mergeCell ref="R18:S18"/>
    <mergeCell ref="R19:S19"/>
    <mergeCell ref="L26:M26"/>
    <mergeCell ref="L27:M27"/>
    <mergeCell ref="O26:P26"/>
    <mergeCell ref="O27:P27"/>
    <mergeCell ref="L19:M19"/>
    <mergeCell ref="O19:P19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29"/>
  <sheetViews>
    <sheetView workbookViewId="0">
      <selection activeCell="H17" sqref="H17"/>
    </sheetView>
  </sheetViews>
  <sheetFormatPr defaultRowHeight="15" x14ac:dyDescent="0.25"/>
  <cols>
    <col min="2" max="2" width="20.140625" customWidth="1"/>
    <col min="3" max="3" width="28.7109375" bestFit="1" customWidth="1"/>
    <col min="4" max="4" width="14.28515625" customWidth="1"/>
    <col min="5" max="5" width="17.28515625" customWidth="1"/>
    <col min="6" max="6" width="22.140625" customWidth="1"/>
    <col min="7" max="7" width="14.42578125" customWidth="1"/>
    <col min="8" max="8" width="13.5703125" customWidth="1"/>
    <col min="9" max="9" width="17.7109375" customWidth="1"/>
  </cols>
  <sheetData>
    <row r="3" spans="2:16" x14ac:dyDescent="0.25">
      <c r="B3" s="26"/>
      <c r="C3" s="27" t="s">
        <v>56</v>
      </c>
      <c r="D3" s="26"/>
      <c r="E3" s="26"/>
      <c r="F3" s="26"/>
    </row>
    <row r="4" spans="2:16" ht="15.75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</row>
    <row r="5" spans="2:16" ht="15.75" x14ac:dyDescent="0.25">
      <c r="B5" s="28">
        <v>0.15659999999999999</v>
      </c>
      <c r="C5" s="28">
        <v>0.15099000000000001</v>
      </c>
      <c r="D5" s="28">
        <v>4.2</v>
      </c>
      <c r="E5" s="28">
        <v>1000</v>
      </c>
      <c r="F5" s="29">
        <f>B5*C5/D5*E5</f>
        <v>5.6297699999999988</v>
      </c>
    </row>
    <row r="6" spans="2:16" ht="15.75" x14ac:dyDescent="0.25">
      <c r="B6" s="28">
        <v>0.15659999999999999</v>
      </c>
      <c r="C6" s="28">
        <v>0.15190000000000001</v>
      </c>
      <c r="D6" s="28">
        <v>4.2</v>
      </c>
      <c r="E6" s="28">
        <v>1000</v>
      </c>
      <c r="F6" s="29">
        <f>B6*C6/D6*E6</f>
        <v>5.6636999999999995</v>
      </c>
      <c r="M6">
        <v>0.20399</v>
      </c>
      <c r="P6">
        <v>1000</v>
      </c>
    </row>
    <row r="7" spans="2:16" ht="15.75" x14ac:dyDescent="0.25">
      <c r="B7" s="1" t="s">
        <v>8</v>
      </c>
      <c r="C7" s="1" t="s">
        <v>9</v>
      </c>
      <c r="D7" s="1" t="s">
        <v>3</v>
      </c>
      <c r="E7" s="1" t="s">
        <v>10</v>
      </c>
      <c r="F7" s="30" t="s">
        <v>11</v>
      </c>
    </row>
    <row r="8" spans="2:16" ht="15.75" x14ac:dyDescent="0.25">
      <c r="B8" s="28">
        <v>5.6637000000000004</v>
      </c>
      <c r="C8" s="28">
        <v>5.6298000000000004</v>
      </c>
      <c r="D8" s="28">
        <v>100</v>
      </c>
      <c r="E8" s="31">
        <f>(F5+F6)/2</f>
        <v>5.6467349999999996</v>
      </c>
      <c r="F8" s="29">
        <f>(B8-C8)*D8/E8</f>
        <v>0.60034692614404683</v>
      </c>
      <c r="M8">
        <v>20.5</v>
      </c>
      <c r="N8">
        <v>100.09</v>
      </c>
    </row>
    <row r="9" spans="2:16" x14ac:dyDescent="0.25">
      <c r="I9">
        <f>(M6*P6)/(M8*N8)</f>
        <v>9.9417841016256087E-2</v>
      </c>
    </row>
    <row r="13" spans="2:16" x14ac:dyDescent="0.25">
      <c r="B13" s="7" t="s">
        <v>12</v>
      </c>
      <c r="C13" s="7" t="s">
        <v>13</v>
      </c>
      <c r="D13" s="7" t="s">
        <v>14</v>
      </c>
      <c r="E13" s="7" t="s">
        <v>15</v>
      </c>
      <c r="F13" s="7" t="s">
        <v>16</v>
      </c>
      <c r="G13" s="7" t="s">
        <v>17</v>
      </c>
      <c r="H13" s="7" t="s">
        <v>18</v>
      </c>
      <c r="M13">
        <f>M6/M8*N8*P6</f>
        <v>995.96873658536595</v>
      </c>
    </row>
    <row r="14" spans="2:16" ht="15.75" x14ac:dyDescent="0.25">
      <c r="B14" s="9">
        <v>1</v>
      </c>
      <c r="C14" s="33" t="s">
        <v>175</v>
      </c>
      <c r="D14" s="9" t="s">
        <v>176</v>
      </c>
      <c r="E14" s="9">
        <v>3.35</v>
      </c>
      <c r="F14" s="31">
        <v>5.6467000000000001</v>
      </c>
      <c r="G14" s="9">
        <v>0.20596</v>
      </c>
      <c r="H14" s="11">
        <f>(E14*F14*100)/(G14*1000)</f>
        <v>9.1845236939211485</v>
      </c>
    </row>
    <row r="15" spans="2:16" ht="15.75" x14ac:dyDescent="0.25">
      <c r="B15" s="9">
        <v>2</v>
      </c>
      <c r="C15" s="33" t="s">
        <v>177</v>
      </c>
      <c r="D15" s="9" t="s">
        <v>178</v>
      </c>
      <c r="E15" s="9">
        <v>5.25</v>
      </c>
      <c r="F15" s="31">
        <v>5.6467000000000001</v>
      </c>
      <c r="G15" s="9">
        <v>0.20491000000000001</v>
      </c>
      <c r="H15" s="11">
        <f>(E15*F15*100)/(G15*1000)</f>
        <v>14.467412522570887</v>
      </c>
    </row>
    <row r="16" spans="2:16" ht="15.75" x14ac:dyDescent="0.25">
      <c r="B16" s="9">
        <v>3</v>
      </c>
      <c r="C16" s="33" t="s">
        <v>180</v>
      </c>
      <c r="D16" s="9" t="s">
        <v>179</v>
      </c>
      <c r="E16" s="37">
        <v>3</v>
      </c>
      <c r="F16" s="31">
        <v>5.6467000000000001</v>
      </c>
      <c r="G16" s="9">
        <v>0.11541999999999999</v>
      </c>
      <c r="H16" s="11">
        <f>(E16*F16*100)/(G16*1000)</f>
        <v>14.676919078149369</v>
      </c>
    </row>
    <row r="17" spans="2:12" ht="15.75" x14ac:dyDescent="0.25">
      <c r="B17" s="9">
        <v>4</v>
      </c>
      <c r="C17" s="33" t="s">
        <v>182</v>
      </c>
      <c r="D17" s="9" t="s">
        <v>181</v>
      </c>
      <c r="E17" s="37">
        <v>4.7</v>
      </c>
      <c r="F17" s="31">
        <v>5.6467000000000001</v>
      </c>
      <c r="G17" s="9">
        <v>0.50141999999999998</v>
      </c>
      <c r="H17" s="11">
        <f>(E17*F17*100)/(G17*1000)</f>
        <v>5.2928662598221061</v>
      </c>
    </row>
    <row r="18" spans="2:12" ht="15.75" x14ac:dyDescent="0.25">
      <c r="B18" s="9">
        <v>5</v>
      </c>
      <c r="C18" s="33" t="s">
        <v>183</v>
      </c>
      <c r="D18" s="9" t="s">
        <v>184</v>
      </c>
      <c r="E18" s="37">
        <v>6.2</v>
      </c>
      <c r="F18" s="31">
        <v>5.6467000000000001</v>
      </c>
      <c r="G18" s="9">
        <v>0.19148000000000001</v>
      </c>
      <c r="H18" s="11">
        <f>(E18*F18*100)/(G18*1000)</f>
        <v>18.283653645289323</v>
      </c>
    </row>
    <row r="24" spans="2:12" x14ac:dyDescent="0.25">
      <c r="E24">
        <v>0.2</v>
      </c>
      <c r="F24">
        <v>9.7999999999999997E-3</v>
      </c>
      <c r="G24">
        <v>0.10009999999999999</v>
      </c>
      <c r="H24">
        <v>1000000</v>
      </c>
      <c r="I24">
        <v>0.3</v>
      </c>
      <c r="J24">
        <v>9.7999999999999997E-3</v>
      </c>
      <c r="K24">
        <v>0.10009999999999999</v>
      </c>
      <c r="L24">
        <v>1000000</v>
      </c>
    </row>
    <row r="27" spans="2:12" x14ac:dyDescent="0.25">
      <c r="F27">
        <v>50</v>
      </c>
      <c r="J27">
        <v>50</v>
      </c>
    </row>
    <row r="29" spans="2:12" x14ac:dyDescent="0.25">
      <c r="F29" s="23">
        <f>(E24*F24*G24*H24)/(F27)</f>
        <v>3.9239199999999999</v>
      </c>
      <c r="J29" s="23">
        <f>(I24*J24*K24*L24)/(J27)</f>
        <v>5.8858799999999993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17"/>
  <sheetViews>
    <sheetView topLeftCell="A7" workbookViewId="0">
      <selection activeCell="M17" sqref="M17"/>
    </sheetView>
  </sheetViews>
  <sheetFormatPr defaultRowHeight="15" x14ac:dyDescent="0.25"/>
  <cols>
    <col min="2" max="2" width="16.28515625" customWidth="1"/>
    <col min="3" max="3" width="13.28515625" customWidth="1"/>
    <col min="4" max="4" width="24.85546875" bestFit="1" customWidth="1"/>
    <col min="5" max="5" width="14.140625" customWidth="1"/>
    <col min="6" max="6" width="13.140625" customWidth="1"/>
    <col min="7" max="7" width="13.7109375" customWidth="1"/>
    <col min="8" max="8" width="15.140625" customWidth="1"/>
  </cols>
  <sheetData>
    <row r="4" spans="2:9" x14ac:dyDescent="0.25">
      <c r="B4" s="26"/>
      <c r="C4" s="27" t="s">
        <v>56</v>
      </c>
      <c r="D4" s="26"/>
      <c r="E4" s="26"/>
      <c r="F4" s="26"/>
    </row>
    <row r="5" spans="2:9" ht="15.75" x14ac:dyDescent="0.25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</row>
    <row r="6" spans="2:9" ht="15.75" x14ac:dyDescent="0.25">
      <c r="B6" s="28">
        <v>0.15659999999999999</v>
      </c>
      <c r="C6" s="28">
        <v>0.15057000000000001</v>
      </c>
      <c r="D6" s="28">
        <v>4.3</v>
      </c>
      <c r="E6" s="28">
        <v>1000</v>
      </c>
      <c r="F6" s="29">
        <f>B6*C6/D6*E6</f>
        <v>5.4835493023255824</v>
      </c>
    </row>
    <row r="7" spans="2:9" ht="15.75" x14ac:dyDescent="0.25">
      <c r="B7" s="28">
        <v>0.15659999999999999</v>
      </c>
      <c r="C7" s="28">
        <v>0.15104000000000001</v>
      </c>
      <c r="D7" s="28">
        <v>4.2</v>
      </c>
      <c r="E7" s="28">
        <v>1000</v>
      </c>
      <c r="F7" s="29">
        <f>B7*C7/D7*E7</f>
        <v>5.6316342857142851</v>
      </c>
    </row>
    <row r="8" spans="2:9" ht="15.75" x14ac:dyDescent="0.25">
      <c r="B8" s="1" t="s">
        <v>8</v>
      </c>
      <c r="C8" s="1" t="s">
        <v>9</v>
      </c>
      <c r="D8" s="1" t="s">
        <v>3</v>
      </c>
      <c r="E8" s="1" t="s">
        <v>10</v>
      </c>
      <c r="F8" s="30" t="s">
        <v>11</v>
      </c>
    </row>
    <row r="9" spans="2:9" ht="15.75" x14ac:dyDescent="0.25">
      <c r="B9" s="28">
        <v>5.6315999999999997</v>
      </c>
      <c r="C9" s="28">
        <v>5.4835000000000003</v>
      </c>
      <c r="D9" s="28">
        <v>100</v>
      </c>
      <c r="E9" s="31">
        <f>(F6+F7)/2</f>
        <v>5.5575917940199338</v>
      </c>
      <c r="F9" s="29">
        <f>(B9-C9)*D9/E9</f>
        <v>2.6648232811801265</v>
      </c>
    </row>
    <row r="12" spans="2:9" x14ac:dyDescent="0.25">
      <c r="C12" s="7" t="s">
        <v>12</v>
      </c>
      <c r="D12" s="7" t="s">
        <v>13</v>
      </c>
      <c r="E12" s="7" t="s">
        <v>14</v>
      </c>
      <c r="F12" s="7" t="s">
        <v>15</v>
      </c>
      <c r="G12" s="7" t="s">
        <v>16</v>
      </c>
      <c r="H12" s="7" t="s">
        <v>17</v>
      </c>
      <c r="I12" s="7" t="s">
        <v>18</v>
      </c>
    </row>
    <row r="13" spans="2:9" ht="15.75" x14ac:dyDescent="0.25">
      <c r="C13" s="9">
        <v>1</v>
      </c>
      <c r="D13" s="13" t="s">
        <v>187</v>
      </c>
      <c r="E13" s="9" t="s">
        <v>185</v>
      </c>
      <c r="F13" s="9">
        <v>6.55</v>
      </c>
      <c r="G13" s="31">
        <v>5.5575999999999999</v>
      </c>
      <c r="H13" s="9">
        <v>0.50555000000000005</v>
      </c>
      <c r="I13" s="11">
        <f>(F13*G13*100)/(H13*1000)</f>
        <v>7.2005301157155559</v>
      </c>
    </row>
    <row r="14" spans="2:9" ht="15.75" x14ac:dyDescent="0.25">
      <c r="C14" s="9">
        <v>2</v>
      </c>
      <c r="D14" s="13" t="s">
        <v>188</v>
      </c>
      <c r="E14" s="9" t="s">
        <v>186</v>
      </c>
      <c r="F14" s="9">
        <v>2.75</v>
      </c>
      <c r="G14" s="31">
        <v>5.5575999999999999</v>
      </c>
      <c r="H14" s="9">
        <v>0.50239</v>
      </c>
      <c r="I14" s="11">
        <f>(F14*G14*100)/(H14*1000)</f>
        <v>3.0421385775990766</v>
      </c>
    </row>
    <row r="15" spans="2:9" ht="15.75" x14ac:dyDescent="0.25">
      <c r="C15" s="9">
        <v>3</v>
      </c>
      <c r="D15" s="13" t="s">
        <v>189</v>
      </c>
      <c r="E15" s="9" t="s">
        <v>190</v>
      </c>
      <c r="F15" s="9">
        <v>0.25</v>
      </c>
      <c r="G15" s="31">
        <v>5.5575999999999999</v>
      </c>
      <c r="H15" s="9">
        <v>5</v>
      </c>
      <c r="I15" s="11">
        <f>(F15*G15*100)/(H15*1000)</f>
        <v>2.7788E-2</v>
      </c>
    </row>
    <row r="16" spans="2:9" ht="15.75" x14ac:dyDescent="0.25">
      <c r="C16" s="9">
        <v>4</v>
      </c>
      <c r="D16" s="13" t="s">
        <v>191</v>
      </c>
      <c r="E16" s="9" t="s">
        <v>192</v>
      </c>
      <c r="F16" s="9">
        <v>2.1</v>
      </c>
      <c r="G16" s="31">
        <v>5.5575999999999999</v>
      </c>
      <c r="H16" s="9">
        <v>0.20533000000000001</v>
      </c>
      <c r="I16" s="11">
        <f>(F16*G16*100)/(H16*1000)</f>
        <v>5.6840013636585009</v>
      </c>
    </row>
    <row r="17" spans="3:13" ht="15.75" x14ac:dyDescent="0.25">
      <c r="C17" s="9">
        <v>5</v>
      </c>
      <c r="D17" s="13" t="s">
        <v>193</v>
      </c>
      <c r="E17" s="9" t="s">
        <v>194</v>
      </c>
      <c r="F17" s="9">
        <v>3.15</v>
      </c>
      <c r="G17" s="31">
        <v>5.5575999999999999</v>
      </c>
      <c r="H17" s="9">
        <v>0.20666999999999999</v>
      </c>
      <c r="I17" s="11">
        <f>(F17*G17*100)/(H17*1000)</f>
        <v>8.4707214399767743</v>
      </c>
      <c r="M17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I14"/>
  <sheetViews>
    <sheetView workbookViewId="0">
      <selection activeCell="E27" sqref="E27"/>
    </sheetView>
  </sheetViews>
  <sheetFormatPr defaultRowHeight="15" x14ac:dyDescent="0.25"/>
  <cols>
    <col min="3" max="3" width="14.5703125" customWidth="1"/>
    <col min="4" max="4" width="37" bestFit="1" customWidth="1"/>
    <col min="5" max="5" width="13.85546875" bestFit="1" customWidth="1"/>
    <col min="6" max="6" width="10.7109375" customWidth="1"/>
    <col min="7" max="7" width="16.28515625" customWidth="1"/>
    <col min="8" max="8" width="13.85546875" customWidth="1"/>
  </cols>
  <sheetData>
    <row r="4" spans="3:9" ht="15.75" x14ac:dyDescent="0.25">
      <c r="C4" s="1"/>
      <c r="D4" s="1" t="s">
        <v>0</v>
      </c>
      <c r="E4" s="1" t="s">
        <v>1</v>
      </c>
      <c r="F4" s="1" t="s">
        <v>2</v>
      </c>
      <c r="G4" s="1" t="s">
        <v>3</v>
      </c>
      <c r="H4" s="1" t="s">
        <v>4</v>
      </c>
    </row>
    <row r="5" spans="3:9" ht="15.75" x14ac:dyDescent="0.25">
      <c r="C5" s="1" t="s">
        <v>5</v>
      </c>
      <c r="D5" s="2">
        <v>0.15659999999999999</v>
      </c>
      <c r="E5" s="2">
        <v>0.15190999999999999</v>
      </c>
      <c r="F5" s="2">
        <v>4.75</v>
      </c>
      <c r="G5" s="2">
        <v>1000</v>
      </c>
      <c r="H5" s="3">
        <f>D5*E5/F5*G5</f>
        <v>5.0082328421052624</v>
      </c>
    </row>
    <row r="6" spans="3:9" ht="15.75" x14ac:dyDescent="0.25">
      <c r="C6" s="1" t="s">
        <v>6</v>
      </c>
      <c r="D6" s="2">
        <v>0.15659999999999999</v>
      </c>
      <c r="E6" s="2">
        <v>0.15157999999999999</v>
      </c>
      <c r="F6" s="2">
        <v>4.5</v>
      </c>
      <c r="G6" s="2">
        <v>1000</v>
      </c>
      <c r="H6" s="3">
        <f>D6*E6/F6*G6</f>
        <v>5.2749839999999999</v>
      </c>
    </row>
    <row r="7" spans="3:9" ht="15.75" x14ac:dyDescent="0.25">
      <c r="C7" s="38" t="s">
        <v>7</v>
      </c>
      <c r="D7" s="4" t="s">
        <v>8</v>
      </c>
      <c r="E7" s="4" t="s">
        <v>9</v>
      </c>
      <c r="F7" s="4" t="s">
        <v>3</v>
      </c>
      <c r="G7" s="4" t="s">
        <v>10</v>
      </c>
      <c r="H7" s="5" t="s">
        <v>11</v>
      </c>
    </row>
    <row r="8" spans="3:9" ht="15.75" x14ac:dyDescent="0.25">
      <c r="C8" s="38"/>
      <c r="D8" s="2">
        <v>5.2750000000000004</v>
      </c>
      <c r="E8" s="2">
        <v>5.0082000000000004</v>
      </c>
      <c r="F8" s="2">
        <v>100</v>
      </c>
      <c r="G8" s="6">
        <f>(H5+H6)/2</f>
        <v>5.1416084210526307</v>
      </c>
      <c r="H8" s="3">
        <f>(D8-E8)*F8/G8</f>
        <v>5.189037712548684</v>
      </c>
    </row>
    <row r="10" spans="3:9" x14ac:dyDescent="0.25">
      <c r="C10" s="7" t="s">
        <v>12</v>
      </c>
      <c r="D10" s="7" t="s">
        <v>13</v>
      </c>
      <c r="E10" s="7" t="s">
        <v>14</v>
      </c>
      <c r="F10" s="7" t="s">
        <v>15</v>
      </c>
      <c r="G10" s="7" t="s">
        <v>16</v>
      </c>
      <c r="H10" s="7" t="s">
        <v>17</v>
      </c>
      <c r="I10" s="7" t="s">
        <v>18</v>
      </c>
    </row>
    <row r="11" spans="3:9" ht="15.75" x14ac:dyDescent="0.25">
      <c r="C11" s="8">
        <v>1</v>
      </c>
      <c r="D11" s="9" t="s">
        <v>36</v>
      </c>
      <c r="E11" s="9" t="s">
        <v>35</v>
      </c>
      <c r="F11" s="9">
        <v>1.7</v>
      </c>
      <c r="G11" s="10">
        <v>5.1416000000000004</v>
      </c>
      <c r="H11" s="9">
        <v>3</v>
      </c>
      <c r="I11" s="11">
        <f t="shared" ref="I11:I13" si="0">(F11*G11*100)/(H11*1000)</f>
        <v>0.29135733333333336</v>
      </c>
    </row>
    <row r="12" spans="3:9" ht="15.75" x14ac:dyDescent="0.25">
      <c r="C12" s="8">
        <v>2</v>
      </c>
      <c r="D12" s="9" t="s">
        <v>37</v>
      </c>
      <c r="E12" s="9" t="s">
        <v>38</v>
      </c>
      <c r="F12" s="9">
        <v>0.7</v>
      </c>
      <c r="G12" s="10">
        <v>5.1416000000000004</v>
      </c>
      <c r="H12" s="9">
        <v>5</v>
      </c>
      <c r="I12" s="11">
        <f t="shared" si="0"/>
        <v>7.1982400000000002E-2</v>
      </c>
    </row>
    <row r="13" spans="3:9" ht="15.75" x14ac:dyDescent="0.25">
      <c r="C13" s="8">
        <v>3</v>
      </c>
      <c r="D13" s="9" t="s">
        <v>39</v>
      </c>
      <c r="E13" s="9" t="s">
        <v>40</v>
      </c>
      <c r="F13" s="9">
        <v>0.35</v>
      </c>
      <c r="G13" s="10">
        <v>5.1416000000000004</v>
      </c>
      <c r="H13" s="9">
        <v>2</v>
      </c>
      <c r="I13" s="11">
        <f t="shared" si="0"/>
        <v>8.9978000000000002E-2</v>
      </c>
    </row>
    <row r="14" spans="3:9" ht="15.75" x14ac:dyDescent="0.25">
      <c r="C14" s="8">
        <v>4</v>
      </c>
      <c r="D14" s="9" t="s">
        <v>41</v>
      </c>
      <c r="E14" s="9" t="s">
        <v>42</v>
      </c>
      <c r="F14" s="9">
        <v>0.8</v>
      </c>
      <c r="G14" s="10">
        <v>5.1416000000000004</v>
      </c>
      <c r="H14" s="9">
        <v>0.40487000000000001</v>
      </c>
      <c r="I14" s="11">
        <f t="shared" ref="I14" si="1">(F14*G14*100)/(H14*1000)</f>
        <v>1.0159507990219083</v>
      </c>
    </row>
  </sheetData>
  <mergeCells count="1">
    <mergeCell ref="C7:C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S15"/>
  <sheetViews>
    <sheetView topLeftCell="E1" zoomScale="85" zoomScaleNormal="85" workbookViewId="0">
      <selection activeCell="H33" sqref="H33"/>
    </sheetView>
  </sheetViews>
  <sheetFormatPr defaultRowHeight="15" x14ac:dyDescent="0.25"/>
  <cols>
    <col min="3" max="3" width="10.85546875" customWidth="1"/>
    <col min="4" max="4" width="27.7109375" customWidth="1"/>
    <col min="5" max="5" width="22.140625" customWidth="1"/>
    <col min="6" max="6" width="14.7109375" customWidth="1"/>
    <col min="7" max="7" width="12.85546875" customWidth="1"/>
    <col min="8" max="8" width="13.7109375" customWidth="1"/>
    <col min="11" max="11" width="9.42578125" customWidth="1"/>
    <col min="13" max="13" width="13.5703125" bestFit="1" customWidth="1"/>
    <col min="14" max="14" width="38.28515625" customWidth="1"/>
    <col min="15" max="15" width="28.28515625" customWidth="1"/>
    <col min="16" max="16" width="13.7109375" customWidth="1"/>
    <col min="17" max="17" width="11.7109375" customWidth="1"/>
    <col min="18" max="18" width="12.7109375" bestFit="1" customWidth="1"/>
  </cols>
  <sheetData>
    <row r="4" spans="3:19" x14ac:dyDescent="0.25">
      <c r="D4" s="13" t="s">
        <v>47</v>
      </c>
    </row>
    <row r="5" spans="3:19" ht="15.75" x14ac:dyDescent="0.25">
      <c r="C5" s="1"/>
      <c r="D5" s="1" t="s">
        <v>0</v>
      </c>
      <c r="E5" s="1" t="s">
        <v>1</v>
      </c>
      <c r="F5" s="1" t="s">
        <v>2</v>
      </c>
      <c r="G5" s="1" t="s">
        <v>3</v>
      </c>
      <c r="H5" s="1" t="s">
        <v>4</v>
      </c>
      <c r="N5" s="13" t="s">
        <v>48</v>
      </c>
    </row>
    <row r="6" spans="3:19" ht="15.75" x14ac:dyDescent="0.25">
      <c r="C6" s="1" t="s">
        <v>5</v>
      </c>
      <c r="D6" s="2">
        <v>0.15659999999999999</v>
      </c>
      <c r="E6" s="2">
        <v>0.15187999999999999</v>
      </c>
      <c r="F6" s="2">
        <v>4.45</v>
      </c>
      <c r="G6" s="2">
        <v>1000</v>
      </c>
      <c r="H6" s="3">
        <f>D6*E6/F6*G6</f>
        <v>5.3448107865168524</v>
      </c>
      <c r="M6" s="1"/>
      <c r="N6" s="1" t="s">
        <v>0</v>
      </c>
      <c r="O6" s="1" t="s">
        <v>1</v>
      </c>
      <c r="P6" s="1" t="s">
        <v>2</v>
      </c>
      <c r="Q6" s="1" t="s">
        <v>3</v>
      </c>
      <c r="R6" s="1" t="s">
        <v>4</v>
      </c>
    </row>
    <row r="7" spans="3:19" ht="15.75" x14ac:dyDescent="0.25">
      <c r="C7" s="1" t="s">
        <v>6</v>
      </c>
      <c r="D7" s="2">
        <v>0.15659999999999999</v>
      </c>
      <c r="E7" s="2">
        <v>0.15101000000000001</v>
      </c>
      <c r="F7" s="2">
        <v>4.3</v>
      </c>
      <c r="G7" s="2">
        <v>1000</v>
      </c>
      <c r="H7" s="3">
        <f>D7*E7/F7*G7</f>
        <v>5.4995734883720928</v>
      </c>
      <c r="M7" s="1" t="s">
        <v>5</v>
      </c>
      <c r="N7" s="2">
        <v>0.15659999999999999</v>
      </c>
      <c r="O7" s="2">
        <v>7.5340000000000004E-2</v>
      </c>
      <c r="P7" s="2">
        <v>5.4</v>
      </c>
      <c r="Q7" s="2">
        <v>1000</v>
      </c>
      <c r="R7" s="3">
        <f>N7*O7/P7*Q7</f>
        <v>2.18486</v>
      </c>
    </row>
    <row r="8" spans="3:19" ht="15.75" x14ac:dyDescent="0.25">
      <c r="C8" s="38" t="s">
        <v>7</v>
      </c>
      <c r="D8" s="4" t="s">
        <v>8</v>
      </c>
      <c r="E8" s="4" t="s">
        <v>9</v>
      </c>
      <c r="F8" s="4" t="s">
        <v>3</v>
      </c>
      <c r="G8" s="4" t="s">
        <v>10</v>
      </c>
      <c r="H8" s="5" t="s">
        <v>11</v>
      </c>
      <c r="M8" s="1" t="s">
        <v>6</v>
      </c>
      <c r="N8" s="2">
        <v>0.15659999999999999</v>
      </c>
      <c r="O8" s="2">
        <v>7.5679999999999997E-2</v>
      </c>
      <c r="P8" s="2">
        <v>5.4</v>
      </c>
      <c r="Q8" s="2">
        <v>1000</v>
      </c>
      <c r="R8" s="3">
        <f>N8*O8/P8*Q8</f>
        <v>2.1947199999999993</v>
      </c>
    </row>
    <row r="9" spans="3:19" ht="15.75" x14ac:dyDescent="0.25">
      <c r="C9" s="38"/>
      <c r="D9" s="2">
        <v>5.4996</v>
      </c>
      <c r="E9" s="2">
        <v>5.3448000000000002</v>
      </c>
      <c r="F9" s="2">
        <v>100</v>
      </c>
      <c r="G9" s="6">
        <f>(H6+H7)/2</f>
        <v>5.4221921374444726</v>
      </c>
      <c r="H9" s="3">
        <f>(D9-E9)*F9/G9</f>
        <v>2.8549338731651521</v>
      </c>
      <c r="M9" s="38" t="s">
        <v>7</v>
      </c>
      <c r="N9" s="4" t="s">
        <v>8</v>
      </c>
      <c r="O9" s="4" t="s">
        <v>9</v>
      </c>
      <c r="P9" s="4" t="s">
        <v>3</v>
      </c>
      <c r="Q9" s="4" t="s">
        <v>10</v>
      </c>
      <c r="R9" s="5" t="s">
        <v>11</v>
      </c>
    </row>
    <row r="10" spans="3:19" ht="15.75" x14ac:dyDescent="0.25">
      <c r="M10" s="38"/>
      <c r="N10" s="2">
        <v>2.1947000000000001</v>
      </c>
      <c r="O10" s="2">
        <v>2.1848999999999998</v>
      </c>
      <c r="P10" s="2">
        <v>100</v>
      </c>
      <c r="Q10" s="6">
        <f>(R7+R8)/2</f>
        <v>2.1897899999999995</v>
      </c>
      <c r="R10" s="3">
        <f>(N10-O10)*P10/Q10</f>
        <v>0.44753149845420132</v>
      </c>
    </row>
    <row r="12" spans="3:19" x14ac:dyDescent="0.25">
      <c r="C12" s="7" t="s">
        <v>67</v>
      </c>
      <c r="D12" s="7" t="s">
        <v>13</v>
      </c>
      <c r="E12" s="7" t="s">
        <v>14</v>
      </c>
      <c r="F12" s="7" t="s">
        <v>15</v>
      </c>
      <c r="G12" s="7" t="s">
        <v>16</v>
      </c>
      <c r="H12" s="7" t="s">
        <v>17</v>
      </c>
      <c r="I12" s="7" t="s">
        <v>18</v>
      </c>
      <c r="M12" s="7" t="s">
        <v>12</v>
      </c>
      <c r="N12" s="7" t="s">
        <v>13</v>
      </c>
      <c r="O12" s="7" t="s">
        <v>14</v>
      </c>
      <c r="P12" s="7" t="s">
        <v>15</v>
      </c>
      <c r="Q12" s="7" t="s">
        <v>16</v>
      </c>
      <c r="R12" s="7" t="s">
        <v>17</v>
      </c>
      <c r="S12" s="7" t="s">
        <v>18</v>
      </c>
    </row>
    <row r="13" spans="3:19" ht="15.75" x14ac:dyDescent="0.25">
      <c r="C13" s="8">
        <v>1</v>
      </c>
      <c r="D13" s="9" t="s">
        <v>43</v>
      </c>
      <c r="E13" s="9" t="s">
        <v>44</v>
      </c>
      <c r="F13" s="9">
        <v>0.2</v>
      </c>
      <c r="G13" s="10">
        <v>5.4222000000000001</v>
      </c>
      <c r="H13" s="9">
        <v>0.22742000000000001</v>
      </c>
      <c r="I13" s="11">
        <f t="shared" ref="I13" si="0">(F13*G13*100)/(H13*1000)</f>
        <v>0.47684460469615686</v>
      </c>
      <c r="M13" s="8">
        <v>1</v>
      </c>
      <c r="N13" s="13" t="s">
        <v>49</v>
      </c>
      <c r="O13" s="9" t="s">
        <v>50</v>
      </c>
      <c r="P13" s="9">
        <v>0.25</v>
      </c>
      <c r="Q13" s="10">
        <v>2.1898</v>
      </c>
      <c r="R13" s="9">
        <v>0.26272000000000001</v>
      </c>
      <c r="S13" s="11">
        <f t="shared" ref="S13:S14" si="1">(P13*Q13*100)/(R13*1000)</f>
        <v>0.20837774056029229</v>
      </c>
    </row>
    <row r="14" spans="3:19" ht="15.75" x14ac:dyDescent="0.25">
      <c r="C14" s="8">
        <v>2</v>
      </c>
      <c r="D14" s="9" t="s">
        <v>45</v>
      </c>
      <c r="E14" s="9" t="s">
        <v>46</v>
      </c>
      <c r="F14" s="9">
        <v>0.1</v>
      </c>
      <c r="G14" s="10">
        <v>5.4222000000000001</v>
      </c>
      <c r="H14" s="9">
        <v>0.20865</v>
      </c>
      <c r="I14" s="11">
        <f t="shared" ref="I14" si="2">(F14*G14*100)/(H14*1000)</f>
        <v>0.25987059669302659</v>
      </c>
      <c r="M14" s="8">
        <v>2</v>
      </c>
      <c r="N14" s="13" t="s">
        <v>51</v>
      </c>
      <c r="O14" s="9" t="s">
        <v>52</v>
      </c>
      <c r="P14" s="9">
        <v>10.050000000000001</v>
      </c>
      <c r="Q14" s="10">
        <v>2.1898</v>
      </c>
      <c r="R14" s="9">
        <v>0.41642000000000001</v>
      </c>
      <c r="S14" s="11">
        <f t="shared" si="1"/>
        <v>5.2849262763556029</v>
      </c>
    </row>
    <row r="15" spans="3:19" ht="15.75" x14ac:dyDescent="0.25">
      <c r="M15" s="8">
        <v>3</v>
      </c>
      <c r="N15" s="13" t="s">
        <v>53</v>
      </c>
      <c r="O15" s="9" t="s">
        <v>54</v>
      </c>
      <c r="P15" s="9">
        <v>9.0500000000000007</v>
      </c>
      <c r="Q15" s="10">
        <v>2.1898</v>
      </c>
      <c r="R15" s="9">
        <v>0.10394</v>
      </c>
      <c r="S15" s="11">
        <f t="shared" ref="S15" si="3">(P15*Q15*100)/(R15*1000)</f>
        <v>19.066471040985185</v>
      </c>
    </row>
  </sheetData>
  <mergeCells count="2">
    <mergeCell ref="C8:C9"/>
    <mergeCell ref="M9:M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6"/>
  <sheetViews>
    <sheetView topLeftCell="B1" workbookViewId="0">
      <selection activeCell="C32" sqref="C32"/>
    </sheetView>
  </sheetViews>
  <sheetFormatPr defaultRowHeight="15" x14ac:dyDescent="0.25"/>
  <cols>
    <col min="2" max="2" width="29.28515625" customWidth="1"/>
    <col min="3" max="3" width="19.28515625" customWidth="1"/>
    <col min="4" max="4" width="11.85546875" customWidth="1"/>
    <col min="5" max="5" width="15.7109375" customWidth="1"/>
    <col min="6" max="6" width="12.140625" customWidth="1"/>
    <col min="9" max="9" width="16.7109375" customWidth="1"/>
    <col min="10" max="10" width="31.85546875" bestFit="1" customWidth="1"/>
    <col min="11" max="11" width="13.28515625" customWidth="1"/>
    <col min="12" max="12" width="12.140625" customWidth="1"/>
    <col min="13" max="13" width="13.85546875" customWidth="1"/>
    <col min="14" max="14" width="10.7109375" customWidth="1"/>
  </cols>
  <sheetData>
    <row r="3" spans="2:15" x14ac:dyDescent="0.25">
      <c r="C3" s="14" t="s">
        <v>56</v>
      </c>
    </row>
    <row r="4" spans="2:15" ht="15.75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J4" s="15"/>
      <c r="K4" s="15" t="s">
        <v>48</v>
      </c>
    </row>
    <row r="5" spans="2:15" ht="15.75" x14ac:dyDescent="0.25">
      <c r="B5" s="2">
        <v>0.15659999999999999</v>
      </c>
      <c r="C5" s="2">
        <v>0.15168999999999999</v>
      </c>
      <c r="D5" s="2">
        <v>4.5</v>
      </c>
      <c r="E5" s="2">
        <v>1000</v>
      </c>
      <c r="F5" s="3">
        <f>B5*C5/D5*E5</f>
        <v>5.2788119999999994</v>
      </c>
      <c r="I5" s="1"/>
      <c r="J5" s="1" t="s">
        <v>0</v>
      </c>
      <c r="K5" s="1" t="s">
        <v>1</v>
      </c>
      <c r="L5" s="1" t="s">
        <v>2</v>
      </c>
      <c r="M5" s="1" t="s">
        <v>3</v>
      </c>
      <c r="N5" s="1" t="s">
        <v>4</v>
      </c>
    </row>
    <row r="6" spans="2:15" ht="15.75" x14ac:dyDescent="0.25">
      <c r="B6" s="2">
        <v>0.15659999999999999</v>
      </c>
      <c r="C6" s="2">
        <v>0.15129000000000001</v>
      </c>
      <c r="D6" s="2">
        <v>4.45</v>
      </c>
      <c r="E6" s="2">
        <v>1000</v>
      </c>
      <c r="F6" s="3">
        <f>B6*C6/D6*E6</f>
        <v>5.3240480898876408</v>
      </c>
      <c r="I6" s="1" t="s">
        <v>5</v>
      </c>
      <c r="J6" s="2">
        <v>0.15659999999999999</v>
      </c>
      <c r="K6" s="2">
        <v>7.5639999999999999E-2</v>
      </c>
      <c r="L6" s="2">
        <v>5.6</v>
      </c>
      <c r="M6" s="2">
        <v>1000</v>
      </c>
      <c r="N6" s="3">
        <f>J6*K6/L6*M6</f>
        <v>2.1152185714285716</v>
      </c>
    </row>
    <row r="7" spans="2:15" ht="15.75" x14ac:dyDescent="0.25">
      <c r="B7" s="4" t="s">
        <v>8</v>
      </c>
      <c r="C7" s="4" t="s">
        <v>9</v>
      </c>
      <c r="D7" s="4" t="s">
        <v>3</v>
      </c>
      <c r="E7" s="4" t="s">
        <v>10</v>
      </c>
      <c r="F7" s="5" t="s">
        <v>11</v>
      </c>
      <c r="I7" s="1" t="s">
        <v>6</v>
      </c>
      <c r="J7" s="2">
        <v>0.15659999999999999</v>
      </c>
      <c r="K7" s="2">
        <v>7.5550000000000006E-2</v>
      </c>
      <c r="L7" s="2">
        <v>5.2</v>
      </c>
      <c r="M7" s="2">
        <v>1000</v>
      </c>
      <c r="N7" s="3">
        <f>J7*K7/L7*M7</f>
        <v>2.2752173076923077</v>
      </c>
    </row>
    <row r="8" spans="2:15" ht="15.75" x14ac:dyDescent="0.25">
      <c r="B8" s="2">
        <v>5.3239999999999998</v>
      </c>
      <c r="C8" s="2">
        <v>5.2788000000000004</v>
      </c>
      <c r="D8" s="2">
        <v>100</v>
      </c>
      <c r="E8" s="6">
        <f>(F5+F6)/2</f>
        <v>5.3014300449438201</v>
      </c>
      <c r="F8" s="3">
        <f>(B8-C8)*D8/E8</f>
        <v>0.85260014027929054</v>
      </c>
      <c r="I8" s="38" t="s">
        <v>7</v>
      </c>
      <c r="J8" s="4" t="s">
        <v>8</v>
      </c>
      <c r="K8" s="4" t="s">
        <v>9</v>
      </c>
      <c r="L8" s="4" t="s">
        <v>3</v>
      </c>
      <c r="M8" s="4" t="s">
        <v>10</v>
      </c>
      <c r="N8" s="5" t="s">
        <v>11</v>
      </c>
    </row>
    <row r="9" spans="2:15" ht="15.75" x14ac:dyDescent="0.25">
      <c r="C9" t="s">
        <v>55</v>
      </c>
      <c r="I9" s="38"/>
      <c r="J9" s="2">
        <v>2.2751999999999999</v>
      </c>
      <c r="K9" s="2">
        <v>2.1152000000000002</v>
      </c>
      <c r="L9" s="2">
        <v>100</v>
      </c>
      <c r="M9" s="6">
        <f>(N6+N7)/2</f>
        <v>2.1952179395604396</v>
      </c>
      <c r="N9" s="3">
        <f>(J9-K9)*L9/M9</f>
        <v>7.2885701741321123</v>
      </c>
    </row>
    <row r="11" spans="2:15" x14ac:dyDescent="0.25">
      <c r="I11" s="7" t="s">
        <v>12</v>
      </c>
      <c r="J11" s="7" t="s">
        <v>13</v>
      </c>
      <c r="K11" s="7" t="s">
        <v>14</v>
      </c>
      <c r="L11" s="7" t="s">
        <v>15</v>
      </c>
      <c r="M11" s="7" t="s">
        <v>16</v>
      </c>
      <c r="N11" s="7" t="s">
        <v>17</v>
      </c>
      <c r="O11" s="7" t="s">
        <v>18</v>
      </c>
    </row>
    <row r="12" spans="2:15" ht="15.75" x14ac:dyDescent="0.25">
      <c r="I12" s="8">
        <v>1</v>
      </c>
      <c r="J12" s="13" t="s">
        <v>49</v>
      </c>
      <c r="K12" s="9" t="s">
        <v>57</v>
      </c>
      <c r="L12" s="9">
        <v>0.2</v>
      </c>
      <c r="M12" s="10">
        <v>2.1951999999999998</v>
      </c>
      <c r="N12" s="9">
        <v>0.28772999999999999</v>
      </c>
      <c r="O12" s="11">
        <f t="shared" ref="O12:O13" si="0">(L12*M12*100)/(N12*1000)</f>
        <v>0.15258749522121434</v>
      </c>
    </row>
    <row r="13" spans="2:15" ht="15.75" x14ac:dyDescent="0.25">
      <c r="I13" s="8">
        <v>2</v>
      </c>
      <c r="J13" s="13" t="s">
        <v>49</v>
      </c>
      <c r="K13" s="9" t="s">
        <v>58</v>
      </c>
      <c r="L13" s="9">
        <v>0.25</v>
      </c>
      <c r="M13" s="10">
        <v>2.1951999999999998</v>
      </c>
      <c r="N13" s="9">
        <v>0.30719000000000002</v>
      </c>
      <c r="O13" s="11">
        <f t="shared" si="0"/>
        <v>0.17865164881669324</v>
      </c>
    </row>
    <row r="14" spans="2:15" ht="15.75" x14ac:dyDescent="0.25">
      <c r="I14" s="8">
        <v>3</v>
      </c>
      <c r="J14" s="16" t="s">
        <v>59</v>
      </c>
      <c r="K14" s="9" t="s">
        <v>60</v>
      </c>
      <c r="L14" s="9">
        <v>2.9</v>
      </c>
      <c r="M14" s="10">
        <v>2.1951999999999998</v>
      </c>
      <c r="N14" s="9">
        <v>0.49713000000000002</v>
      </c>
      <c r="O14" s="11">
        <f t="shared" ref="O14:O16" si="1">(L14*M14*100)/(N14*1000)</f>
        <v>1.2805664514312152</v>
      </c>
    </row>
    <row r="15" spans="2:15" ht="15.75" x14ac:dyDescent="0.25">
      <c r="I15" s="8">
        <v>4</v>
      </c>
      <c r="J15" s="13" t="s">
        <v>61</v>
      </c>
      <c r="K15" s="9" t="s">
        <v>62</v>
      </c>
      <c r="L15" s="9">
        <v>0.5</v>
      </c>
      <c r="M15" s="10">
        <v>2.1951999999999998</v>
      </c>
      <c r="N15" s="9">
        <v>0.36497000000000002</v>
      </c>
      <c r="O15" s="11">
        <f t="shared" si="1"/>
        <v>0.30073704688056546</v>
      </c>
    </row>
    <row r="16" spans="2:15" ht="15.75" x14ac:dyDescent="0.25">
      <c r="I16" s="8">
        <v>1</v>
      </c>
      <c r="J16" s="13" t="s">
        <v>63</v>
      </c>
      <c r="K16" s="9" t="s">
        <v>64</v>
      </c>
      <c r="L16" s="9">
        <v>0.4</v>
      </c>
      <c r="M16" s="10">
        <v>2.1951999999999998</v>
      </c>
      <c r="N16" s="9">
        <v>0.44829000000000002</v>
      </c>
      <c r="O16" s="11">
        <f t="shared" si="1"/>
        <v>0.19587320707577682</v>
      </c>
    </row>
  </sheetData>
  <mergeCells count="1">
    <mergeCell ref="I8:I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2"/>
  <sheetViews>
    <sheetView workbookViewId="0">
      <selection activeCell="H6" sqref="H6"/>
    </sheetView>
  </sheetViews>
  <sheetFormatPr defaultRowHeight="15" x14ac:dyDescent="0.25"/>
  <cols>
    <col min="2" max="2" width="20.85546875" customWidth="1"/>
    <col min="3" max="3" width="40.140625" customWidth="1"/>
    <col min="4" max="4" width="17.42578125" customWidth="1"/>
    <col min="5" max="5" width="15.140625" customWidth="1"/>
    <col min="6" max="8" width="15.7109375" customWidth="1"/>
  </cols>
  <sheetData>
    <row r="3" spans="2:8" x14ac:dyDescent="0.25">
      <c r="C3" s="14" t="s">
        <v>66</v>
      </c>
    </row>
    <row r="4" spans="2:8" ht="15.75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</row>
    <row r="5" spans="2:8" ht="15.75" x14ac:dyDescent="0.25">
      <c r="B5" s="2">
        <v>0.15659999999999999</v>
      </c>
      <c r="C5" s="2">
        <v>7.5800000000000006E-2</v>
      </c>
      <c r="D5" s="2">
        <v>5.95</v>
      </c>
      <c r="E5" s="2">
        <v>1000</v>
      </c>
      <c r="F5" s="3">
        <f>B5*C5/D5*E5</f>
        <v>1.9950050420168068</v>
      </c>
    </row>
    <row r="6" spans="2:8" ht="15.75" x14ac:dyDescent="0.25">
      <c r="B6" s="2">
        <v>0.15659999999999999</v>
      </c>
      <c r="C6" s="2">
        <v>7.5410000000000005E-2</v>
      </c>
      <c r="D6" s="2">
        <v>5.65</v>
      </c>
      <c r="E6" s="2">
        <v>1000</v>
      </c>
      <c r="F6" s="3">
        <f>B6*C6/D6*E6</f>
        <v>2.0901249557522124</v>
      </c>
    </row>
    <row r="7" spans="2:8" ht="15.75" x14ac:dyDescent="0.25">
      <c r="B7" s="4" t="s">
        <v>8</v>
      </c>
      <c r="C7" s="4" t="s">
        <v>9</v>
      </c>
      <c r="D7" s="4" t="s">
        <v>3</v>
      </c>
      <c r="E7" s="4" t="s">
        <v>10</v>
      </c>
      <c r="F7" s="5" t="s">
        <v>11</v>
      </c>
    </row>
    <row r="8" spans="2:8" ht="15.75" x14ac:dyDescent="0.25">
      <c r="B8" s="2">
        <v>2.0901000000000001</v>
      </c>
      <c r="C8" s="2">
        <v>1.9950000000000001</v>
      </c>
      <c r="D8" s="2">
        <v>100</v>
      </c>
      <c r="E8" s="6">
        <f>(F5+F6)/2</f>
        <v>2.0425649988845098</v>
      </c>
      <c r="F8" s="3">
        <f>(B8-C8)*D8/E8</f>
        <v>4.6559105855596368</v>
      </c>
    </row>
    <row r="11" spans="2:8" x14ac:dyDescent="0.25">
      <c r="B11" s="7" t="s">
        <v>12</v>
      </c>
      <c r="C11" s="7" t="s">
        <v>13</v>
      </c>
      <c r="D11" s="7" t="s">
        <v>14</v>
      </c>
      <c r="E11" s="7" t="s">
        <v>15</v>
      </c>
      <c r="F11" s="7" t="s">
        <v>16</v>
      </c>
      <c r="G11" s="7" t="s">
        <v>17</v>
      </c>
      <c r="H11" s="7" t="s">
        <v>18</v>
      </c>
    </row>
    <row r="12" spans="2:8" x14ac:dyDescent="0.25">
      <c r="B12" s="18">
        <v>1</v>
      </c>
      <c r="C12" s="17" t="s">
        <v>69</v>
      </c>
      <c r="D12" s="19" t="s">
        <v>68</v>
      </c>
      <c r="E12" s="19">
        <v>14.3</v>
      </c>
      <c r="F12" s="20">
        <v>2.0426000000000002</v>
      </c>
      <c r="G12" s="19">
        <v>0.42137999999999998</v>
      </c>
      <c r="H12" s="21">
        <f t="shared" ref="H12" si="0">(E12*F12*100)/(G12*1000)</f>
        <v>6.9317907826664786</v>
      </c>
    </row>
    <row r="13" spans="2:8" x14ac:dyDescent="0.25">
      <c r="B13" s="18">
        <v>2</v>
      </c>
      <c r="C13" s="17" t="s">
        <v>70</v>
      </c>
      <c r="D13" s="19" t="s">
        <v>71</v>
      </c>
      <c r="E13" s="19">
        <v>0.05</v>
      </c>
      <c r="F13" s="20">
        <v>2.0426000000000002</v>
      </c>
      <c r="G13" s="19">
        <f>1.00422-0.00001</f>
        <v>1.0042099999999998</v>
      </c>
      <c r="H13" s="21">
        <f t="shared" ref="H13:H15" si="1">(E13*F13*100)/(G13*1000)</f>
        <v>1.0170183527349859E-2</v>
      </c>
    </row>
    <row r="14" spans="2:8" x14ac:dyDescent="0.25">
      <c r="B14" s="18">
        <v>3</v>
      </c>
      <c r="C14" s="17" t="s">
        <v>72</v>
      </c>
      <c r="D14" s="19" t="s">
        <v>89</v>
      </c>
      <c r="E14" s="19">
        <v>0.05</v>
      </c>
      <c r="F14" s="20">
        <v>2.0426000000000002</v>
      </c>
      <c r="G14" s="19">
        <f>1.00378-0.00032</f>
        <v>1.0034599999999998</v>
      </c>
      <c r="H14" s="21">
        <f t="shared" si="1"/>
        <v>1.0177784864369285E-2</v>
      </c>
    </row>
    <row r="15" spans="2:8" x14ac:dyDescent="0.25">
      <c r="B15" s="18">
        <v>4</v>
      </c>
      <c r="C15" s="17" t="s">
        <v>73</v>
      </c>
      <c r="D15" s="19" t="s">
        <v>74</v>
      </c>
      <c r="E15" s="19">
        <v>0.05</v>
      </c>
      <c r="F15" s="20">
        <v>2.0426000000000002</v>
      </c>
      <c r="G15" s="22">
        <f>1.0048-0</f>
        <v>1.0047999999999999</v>
      </c>
      <c r="H15" s="21">
        <f t="shared" si="1"/>
        <v>1.0164211783439491E-2</v>
      </c>
    </row>
    <row r="16" spans="2:8" x14ac:dyDescent="0.25">
      <c r="B16" s="18">
        <v>5</v>
      </c>
      <c r="C16" s="17" t="s">
        <v>75</v>
      </c>
      <c r="D16" s="19" t="s">
        <v>76</v>
      </c>
      <c r="E16" s="19">
        <v>0.15</v>
      </c>
      <c r="F16" s="20">
        <v>2.0426000000000002</v>
      </c>
      <c r="G16" s="19">
        <f>1.00581-0.00012</f>
        <v>1.0056900000000002</v>
      </c>
      <c r="H16" s="21">
        <f t="shared" ref="H16:H17" si="2">(E16*F16*100)/(G16*1000)</f>
        <v>3.0465650448945496E-2</v>
      </c>
    </row>
    <row r="17" spans="2:8" x14ac:dyDescent="0.25">
      <c r="B17" s="18">
        <v>6</v>
      </c>
      <c r="C17" s="17" t="s">
        <v>78</v>
      </c>
      <c r="D17" s="19" t="s">
        <v>77</v>
      </c>
      <c r="E17" s="19">
        <v>0.15</v>
      </c>
      <c r="F17" s="20">
        <v>2.0426000000000002</v>
      </c>
      <c r="G17" s="19">
        <f>1.00479-0.00016</f>
        <v>1.0046300000000001</v>
      </c>
      <c r="H17" s="21">
        <f t="shared" si="2"/>
        <v>3.0497795208186095E-2</v>
      </c>
    </row>
    <row r="18" spans="2:8" x14ac:dyDescent="0.25">
      <c r="B18" s="18">
        <v>7</v>
      </c>
      <c r="C18" s="17" t="s">
        <v>79</v>
      </c>
      <c r="D18" s="19" t="s">
        <v>80</v>
      </c>
      <c r="E18" s="21">
        <v>0.1</v>
      </c>
      <c r="F18" s="20">
        <v>2.0426000000000002</v>
      </c>
      <c r="G18" s="19">
        <f>1.00559-0.00021</f>
        <v>1.0053799999999999</v>
      </c>
      <c r="H18" s="21">
        <f t="shared" ref="H18" si="3">(E18*F18*100)/(G18*1000)</f>
        <v>2.0316696174580758E-2</v>
      </c>
    </row>
    <row r="19" spans="2:8" x14ac:dyDescent="0.25">
      <c r="B19" s="18">
        <v>8</v>
      </c>
      <c r="C19" s="17" t="s">
        <v>81</v>
      </c>
      <c r="D19" s="19" t="s">
        <v>88</v>
      </c>
      <c r="E19" s="19">
        <v>0.8</v>
      </c>
      <c r="F19" s="20">
        <v>2.0426000000000002</v>
      </c>
      <c r="G19" s="19">
        <f>1.00273-0.00209</f>
        <v>1.00064</v>
      </c>
      <c r="H19" s="21">
        <f t="shared" ref="H19" si="4">(E19*F19*100)/(G19*1000)</f>
        <v>0.16330348576910778</v>
      </c>
    </row>
    <row r="20" spans="2:8" x14ac:dyDescent="0.25">
      <c r="B20" s="18">
        <v>9</v>
      </c>
      <c r="C20" s="17" t="s">
        <v>81</v>
      </c>
      <c r="D20" s="19" t="s">
        <v>88</v>
      </c>
      <c r="E20" s="19">
        <v>0.8</v>
      </c>
      <c r="F20" s="20">
        <v>2.0426000000000002</v>
      </c>
      <c r="G20" s="19">
        <f>1.00778-0.00123</f>
        <v>1.0065499999999998</v>
      </c>
      <c r="H20" s="21">
        <f t="shared" ref="H20:H21" si="5">(E20*F20*100)/(G20*1000)</f>
        <v>0.16234464259102879</v>
      </c>
    </row>
    <row r="21" spans="2:8" x14ac:dyDescent="0.25">
      <c r="B21" s="18">
        <v>10</v>
      </c>
      <c r="C21" s="17" t="s">
        <v>81</v>
      </c>
      <c r="D21" s="19" t="s">
        <v>82</v>
      </c>
      <c r="E21" s="19">
        <v>0.8</v>
      </c>
      <c r="F21" s="20">
        <v>2.0426000000000002</v>
      </c>
      <c r="G21" s="19">
        <f>1.00998-0.00123</f>
        <v>1.00875</v>
      </c>
      <c r="H21" s="21">
        <f t="shared" si="5"/>
        <v>0.16199058240396533</v>
      </c>
    </row>
    <row r="22" spans="2:8" x14ac:dyDescent="0.25">
      <c r="B22" s="18">
        <v>11</v>
      </c>
      <c r="C22" s="17" t="s">
        <v>81</v>
      </c>
      <c r="D22" s="19" t="s">
        <v>83</v>
      </c>
      <c r="E22" s="19">
        <v>0.75</v>
      </c>
      <c r="F22" s="20">
        <v>2.0426000000000002</v>
      </c>
      <c r="G22" s="19">
        <f>1.0889-0.00036</f>
        <v>1.0885400000000001</v>
      </c>
      <c r="H22" s="21">
        <f t="shared" ref="H22" si="6">(E22*F22*100)/(G22*1000)</f>
        <v>0.1407343781578996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27"/>
  <sheetViews>
    <sheetView workbookViewId="0">
      <selection activeCell="B10" sqref="B10:H11"/>
    </sheetView>
  </sheetViews>
  <sheetFormatPr defaultRowHeight="15" x14ac:dyDescent="0.25"/>
  <cols>
    <col min="2" max="2" width="21.7109375" customWidth="1"/>
    <col min="3" max="3" width="35.7109375" customWidth="1"/>
    <col min="4" max="4" width="18.140625" customWidth="1"/>
    <col min="5" max="5" width="16.28515625" customWidth="1"/>
    <col min="6" max="6" width="14.42578125" customWidth="1"/>
    <col min="7" max="7" width="18.42578125" customWidth="1"/>
  </cols>
  <sheetData>
    <row r="3" spans="2:8" x14ac:dyDescent="0.25">
      <c r="C3" s="14" t="s">
        <v>66</v>
      </c>
    </row>
    <row r="4" spans="2:8" ht="15.75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</row>
    <row r="5" spans="2:8" ht="15.75" x14ac:dyDescent="0.25">
      <c r="B5" s="2">
        <v>0.15659999999999999</v>
      </c>
      <c r="C5" s="2">
        <v>7.535E-2</v>
      </c>
      <c r="D5" s="2">
        <v>5.95</v>
      </c>
      <c r="E5" s="2">
        <v>1000</v>
      </c>
      <c r="F5" s="3">
        <f>B5*C5/D5*E5</f>
        <v>1.9831613445378147</v>
      </c>
    </row>
    <row r="6" spans="2:8" ht="15.75" x14ac:dyDescent="0.25">
      <c r="B6" s="2">
        <v>0.15659999999999999</v>
      </c>
      <c r="C6" s="2">
        <v>7.5060000000000002E-2</v>
      </c>
      <c r="D6" s="2">
        <v>5.75</v>
      </c>
      <c r="E6" s="2">
        <v>1000</v>
      </c>
      <c r="F6" s="3">
        <f>B6*C6/D6*E6</f>
        <v>2.0442427826086957</v>
      </c>
    </row>
    <row r="7" spans="2:8" ht="15.75" x14ac:dyDescent="0.25">
      <c r="B7" s="4" t="s">
        <v>8</v>
      </c>
      <c r="C7" s="4" t="s">
        <v>9</v>
      </c>
      <c r="D7" s="4" t="s">
        <v>3</v>
      </c>
      <c r="E7" s="4" t="s">
        <v>10</v>
      </c>
      <c r="F7" s="5" t="s">
        <v>11</v>
      </c>
    </row>
    <row r="8" spans="2:8" ht="15.75" x14ac:dyDescent="0.25">
      <c r="B8" s="2">
        <v>2.0442</v>
      </c>
      <c r="C8" s="2">
        <v>1.9832000000000001</v>
      </c>
      <c r="D8" s="2">
        <v>100</v>
      </c>
      <c r="E8" s="6">
        <f>(F5+F6)/2</f>
        <v>2.0137020635732554</v>
      </c>
      <c r="F8" s="3">
        <f>(B8-C8)*D8/E8</f>
        <v>3.0292465356944227</v>
      </c>
    </row>
    <row r="10" spans="2:8" x14ac:dyDescent="0.25">
      <c r="B10" s="7" t="s">
        <v>12</v>
      </c>
      <c r="C10" s="7" t="s">
        <v>13</v>
      </c>
      <c r="D10" s="7" t="s">
        <v>14</v>
      </c>
      <c r="E10" s="7" t="s">
        <v>15</v>
      </c>
      <c r="F10" s="7" t="s">
        <v>16</v>
      </c>
      <c r="G10" s="7" t="s">
        <v>17</v>
      </c>
      <c r="H10" s="7" t="s">
        <v>18</v>
      </c>
    </row>
    <row r="11" spans="2:8" ht="15.75" x14ac:dyDescent="0.25">
      <c r="B11" s="8">
        <v>1</v>
      </c>
      <c r="C11" s="13" t="s">
        <v>84</v>
      </c>
      <c r="D11" s="9" t="s">
        <v>86</v>
      </c>
      <c r="E11" s="9">
        <v>0.4</v>
      </c>
      <c r="F11" s="10">
        <v>2.0137</v>
      </c>
      <c r="G11" s="9">
        <v>0.39380999999999999</v>
      </c>
      <c r="H11" s="11">
        <f t="shared" ref="H11:H12" si="0">(E11*F11*100)/(G11*1000)</f>
        <v>0.20453518194052969</v>
      </c>
    </row>
    <row r="12" spans="2:8" ht="15.75" x14ac:dyDescent="0.25">
      <c r="B12" s="8">
        <v>2</v>
      </c>
      <c r="C12" s="13" t="s">
        <v>85</v>
      </c>
      <c r="D12" s="8" t="s">
        <v>87</v>
      </c>
      <c r="E12" s="9">
        <v>0.5</v>
      </c>
      <c r="F12" s="10">
        <v>2.0137</v>
      </c>
      <c r="G12" s="9">
        <v>0.35604000000000002</v>
      </c>
      <c r="H12" s="11">
        <f t="shared" si="0"/>
        <v>0.28279125940905514</v>
      </c>
    </row>
    <row r="13" spans="2:8" ht="15.75" x14ac:dyDescent="0.25">
      <c r="B13" s="8">
        <v>2</v>
      </c>
      <c r="C13" s="13" t="s">
        <v>91</v>
      </c>
      <c r="D13" s="9" t="s">
        <v>90</v>
      </c>
      <c r="E13" s="9">
        <v>1.05</v>
      </c>
      <c r="F13" s="10">
        <v>2.0137</v>
      </c>
      <c r="G13" s="9">
        <v>1.0061599999999999</v>
      </c>
      <c r="H13" s="11">
        <f t="shared" ref="H13" si="1">(E13*F13*100)/(G13*1000)</f>
        <v>0.21014401288065518</v>
      </c>
    </row>
    <row r="14" spans="2:8" x14ac:dyDescent="0.25">
      <c r="D14" t="s">
        <v>65</v>
      </c>
    </row>
    <row r="23" spans="3:12" x14ac:dyDescent="0.25">
      <c r="L23" t="s">
        <v>65</v>
      </c>
    </row>
    <row r="27" spans="3:12" x14ac:dyDescent="0.25">
      <c r="C27" t="s">
        <v>65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2"/>
  <sheetViews>
    <sheetView workbookViewId="0">
      <selection activeCell="D18" sqref="D18"/>
    </sheetView>
  </sheetViews>
  <sheetFormatPr defaultRowHeight="15" x14ac:dyDescent="0.25"/>
  <cols>
    <col min="1" max="1" width="11.28515625" customWidth="1"/>
    <col min="2" max="2" width="15.5703125" customWidth="1"/>
    <col min="3" max="4" width="18.42578125" customWidth="1"/>
    <col min="5" max="5" width="13.28515625" customWidth="1"/>
    <col min="6" max="6" width="16.28515625" customWidth="1"/>
  </cols>
  <sheetData>
    <row r="3" spans="2:6" x14ac:dyDescent="0.25">
      <c r="C3" s="15" t="s">
        <v>66</v>
      </c>
    </row>
    <row r="4" spans="2:6" ht="15.75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</row>
    <row r="5" spans="2:6" ht="15.75" x14ac:dyDescent="0.25">
      <c r="B5" s="2">
        <v>0.15659999999999999</v>
      </c>
      <c r="C5" s="2">
        <v>7.5230000000000005E-2</v>
      </c>
      <c r="D5" s="2">
        <v>6.2</v>
      </c>
      <c r="E5" s="2">
        <v>1000</v>
      </c>
      <c r="F5" s="3">
        <f>B5*C5/D5*E5</f>
        <v>1.9001641935483871</v>
      </c>
    </row>
    <row r="6" spans="2:6" ht="15.75" x14ac:dyDescent="0.25">
      <c r="B6" s="2">
        <v>0.15659999999999999</v>
      </c>
      <c r="C6" s="2">
        <v>7.5300000000000006E-2</v>
      </c>
      <c r="D6" s="2">
        <v>6.15</v>
      </c>
      <c r="E6" s="2">
        <v>1000</v>
      </c>
      <c r="F6" s="3">
        <f>B6*C6/D6*E6</f>
        <v>1.9173951219512195</v>
      </c>
    </row>
    <row r="7" spans="2:6" ht="15.75" x14ac:dyDescent="0.25">
      <c r="B7" s="4" t="s">
        <v>8</v>
      </c>
      <c r="C7" s="4" t="s">
        <v>9</v>
      </c>
      <c r="D7" s="4" t="s">
        <v>3</v>
      </c>
      <c r="E7" s="4" t="s">
        <v>10</v>
      </c>
      <c r="F7" s="5" t="s">
        <v>11</v>
      </c>
    </row>
    <row r="8" spans="2:6" ht="15.75" x14ac:dyDescent="0.25">
      <c r="B8" s="2">
        <v>1.9174</v>
      </c>
      <c r="C8" s="2">
        <v>1.9001999999999999</v>
      </c>
      <c r="D8" s="2">
        <v>100</v>
      </c>
      <c r="E8" s="6">
        <f>(F5+F6)/2</f>
        <v>1.9087796577498033</v>
      </c>
      <c r="F8" s="3">
        <f>(B8-C8)*D8/E8</f>
        <v>0.9010992929522631</v>
      </c>
    </row>
    <row r="12" spans="2:6" x14ac:dyDescent="0.25">
      <c r="C12" t="s">
        <v>65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O26"/>
  <sheetViews>
    <sheetView workbookViewId="0">
      <selection activeCell="C12" sqref="C12:I14"/>
    </sheetView>
  </sheetViews>
  <sheetFormatPr defaultRowHeight="15" x14ac:dyDescent="0.25"/>
  <cols>
    <col min="3" max="3" width="16.42578125" customWidth="1"/>
    <col min="4" max="4" width="30.140625" bestFit="1" customWidth="1"/>
    <col min="5" max="5" width="16.42578125" customWidth="1"/>
    <col min="6" max="6" width="17.28515625" customWidth="1"/>
    <col min="7" max="7" width="16.7109375" customWidth="1"/>
    <col min="8" max="8" width="16" customWidth="1"/>
  </cols>
  <sheetData>
    <row r="5" spans="3:15" x14ac:dyDescent="0.25">
      <c r="D5" s="14" t="s">
        <v>66</v>
      </c>
    </row>
    <row r="6" spans="3:15" ht="15.75" x14ac:dyDescent="0.25">
      <c r="C6" s="1" t="s">
        <v>0</v>
      </c>
      <c r="D6" s="1" t="s">
        <v>1</v>
      </c>
      <c r="E6" s="1" t="s">
        <v>2</v>
      </c>
      <c r="F6" s="1" t="s">
        <v>3</v>
      </c>
      <c r="G6" s="1" t="s">
        <v>4</v>
      </c>
    </row>
    <row r="7" spans="3:15" ht="15.75" x14ac:dyDescent="0.25">
      <c r="C7" s="2">
        <v>0.15659999999999999</v>
      </c>
      <c r="D7" s="2">
        <v>7.5569999999999998E-2</v>
      </c>
      <c r="E7" s="2">
        <v>5.4</v>
      </c>
      <c r="F7" s="2">
        <v>1000</v>
      </c>
      <c r="G7" s="3">
        <f>C7*D7/E7*F7</f>
        <v>2.1915299999999998</v>
      </c>
    </row>
    <row r="8" spans="3:15" ht="15.75" x14ac:dyDescent="0.25">
      <c r="C8" s="2">
        <v>0.15659999999999999</v>
      </c>
      <c r="D8" s="2">
        <v>7.5219999999999995E-2</v>
      </c>
      <c r="E8" s="2">
        <v>5.3</v>
      </c>
      <c r="F8" s="2">
        <v>1000</v>
      </c>
      <c r="G8" s="3">
        <f>C8*D8/E8*F8</f>
        <v>2.222538113207547</v>
      </c>
    </row>
    <row r="9" spans="3:15" ht="15.75" x14ac:dyDescent="0.25">
      <c r="C9" s="4" t="s">
        <v>8</v>
      </c>
      <c r="D9" s="4" t="s">
        <v>9</v>
      </c>
      <c r="E9" s="4" t="s">
        <v>3</v>
      </c>
      <c r="F9" s="4" t="s">
        <v>10</v>
      </c>
      <c r="G9" s="5" t="s">
        <v>11</v>
      </c>
    </row>
    <row r="10" spans="3:15" ht="15.75" x14ac:dyDescent="0.25">
      <c r="C10" s="2">
        <v>2.2225000000000001</v>
      </c>
      <c r="D10" s="2">
        <v>2.1915</v>
      </c>
      <c r="E10" s="2">
        <v>100</v>
      </c>
      <c r="F10" s="6">
        <f>(G7+G8)/2</f>
        <v>2.2070340566037734</v>
      </c>
      <c r="G10" s="3">
        <f>(C10-D10)*E10/F10</f>
        <v>1.4045999837312677</v>
      </c>
    </row>
    <row r="11" spans="3:15" x14ac:dyDescent="0.25">
      <c r="D11" t="s">
        <v>65</v>
      </c>
    </row>
    <row r="12" spans="3:15" x14ac:dyDescent="0.25">
      <c r="O12" s="23"/>
    </row>
    <row r="13" spans="3:15" x14ac:dyDescent="0.25">
      <c r="C13" s="7" t="s">
        <v>12</v>
      </c>
      <c r="D13" s="7" t="s">
        <v>13</v>
      </c>
      <c r="E13" s="7" t="s">
        <v>14</v>
      </c>
      <c r="F13" s="7" t="s">
        <v>15</v>
      </c>
      <c r="G13" s="7" t="s">
        <v>16</v>
      </c>
      <c r="H13" s="7" t="s">
        <v>17</v>
      </c>
      <c r="I13" s="7" t="s">
        <v>18</v>
      </c>
    </row>
    <row r="14" spans="3:15" ht="15.75" x14ac:dyDescent="0.25">
      <c r="C14" s="8">
        <v>1</v>
      </c>
      <c r="D14" s="13" t="s">
        <v>92</v>
      </c>
      <c r="E14" s="9" t="s">
        <v>94</v>
      </c>
      <c r="F14" s="9">
        <v>0.7</v>
      </c>
      <c r="G14" s="10">
        <v>2.2069999999999999</v>
      </c>
      <c r="H14" s="9">
        <v>1.01471</v>
      </c>
      <c r="I14" s="11">
        <f t="shared" ref="I14" si="0">(F14*G14*100)/(H14*1000)</f>
        <v>0.15225039666505699</v>
      </c>
    </row>
    <row r="15" spans="3:15" ht="15.75" x14ac:dyDescent="0.25">
      <c r="C15" s="8">
        <v>2</v>
      </c>
      <c r="D15" s="13" t="s">
        <v>93</v>
      </c>
      <c r="E15" s="9" t="s">
        <v>95</v>
      </c>
      <c r="F15" s="9">
        <v>0.6</v>
      </c>
      <c r="G15" s="10">
        <v>2.2069999999999999</v>
      </c>
      <c r="H15" s="12">
        <v>1.0133000000000001</v>
      </c>
      <c r="I15" s="11">
        <f t="shared" ref="I15" si="1">(F15*G15*100)/(H15*1000)</f>
        <v>0.13068193032665545</v>
      </c>
    </row>
    <row r="21" spans="5:12" x14ac:dyDescent="0.25">
      <c r="L21" t="s">
        <v>65</v>
      </c>
    </row>
    <row r="26" spans="5:12" x14ac:dyDescent="0.25">
      <c r="E26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01-12-2025</vt:lpstr>
      <vt:lpstr>02-12-2025</vt:lpstr>
      <vt:lpstr>03-12-2025</vt:lpstr>
      <vt:lpstr>04-12-2025</vt:lpstr>
      <vt:lpstr>05-12-2025</vt:lpstr>
      <vt:lpstr>06-12-2025</vt:lpstr>
      <vt:lpstr>08-12-2025</vt:lpstr>
      <vt:lpstr>09-12-2025</vt:lpstr>
      <vt:lpstr>10-12-2025</vt:lpstr>
      <vt:lpstr>11-12-2025</vt:lpstr>
      <vt:lpstr>12-12-2025</vt:lpstr>
      <vt:lpstr>13-12-2025</vt:lpstr>
      <vt:lpstr>15-12-2025</vt:lpstr>
      <vt:lpstr>16-12-2025</vt:lpstr>
      <vt:lpstr>17-12-2025</vt:lpstr>
      <vt:lpstr>20-12-2025</vt:lpstr>
      <vt:lpstr>22-12-2025</vt:lpstr>
      <vt:lpstr>23-12-2025</vt:lpstr>
      <vt:lpstr>24-12-2025</vt:lpstr>
      <vt:lpstr>25-12-2025</vt:lpstr>
      <vt:lpstr>26-12-2025</vt:lpstr>
      <vt:lpstr>27-12-2025</vt:lpstr>
      <vt:lpstr>29-12-2025</vt:lpstr>
      <vt:lpstr>30-12-2025</vt:lpstr>
      <vt:lpstr>31-12-2025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Menti Satyanarayana</cp:lastModifiedBy>
  <dcterms:created xsi:type="dcterms:W3CDTF">2025-12-01T05:38:42Z</dcterms:created>
  <dcterms:modified xsi:type="dcterms:W3CDTF">2026-01-07T09:13:11Z</dcterms:modified>
</cp:coreProperties>
</file>